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330"/>
  <workbookPr/>
  <mc:AlternateContent xmlns:mc="http://schemas.openxmlformats.org/markup-compatibility/2006">
    <mc:Choice Requires="x15">
      <x15ac:absPath xmlns:x15ac="http://schemas.microsoft.com/office/spreadsheetml/2010/11/ac" url="C:\Users\shoko\Desktop\appformat\01_全国大会参加登録申込様式\"/>
    </mc:Choice>
  </mc:AlternateContent>
  <xr:revisionPtr revIDLastSave="0" documentId="13_ncr:1_{A37AF234-BE64-405B-9F5B-1508967B55BF}" xr6:coauthVersionLast="33" xr6:coauthVersionMax="33" xr10:uidLastSave="{00000000-0000-0000-0000-000000000000}"/>
  <bookViews>
    <workbookView xWindow="0" yWindow="0" windowWidth="20490" windowHeight="7710" xr2:uid="{00000000-000D-0000-FFFF-FFFF00000000}"/>
  </bookViews>
  <sheets>
    <sheet name="０．個人情報の入力にあたって" sheetId="38" r:id="rId1"/>
    <sheet name="１．参加者情報" sheetId="1" r:id="rId2"/>
    <sheet name="２．プレジオツアー" sheetId="5" r:id="rId3"/>
    <sheet name="３．ポストジオツアー" sheetId="10" r:id="rId4"/>
    <sheet name="４．宿泊施設" sheetId="3" r:id="rId5"/>
    <sheet name="５．シャトルバス" sheetId="9" r:id="rId6"/>
    <sheet name="６．昼食" sheetId="11" r:id="rId7"/>
    <sheet name="７．備考" sheetId="39" r:id="rId8"/>
    <sheet name="代表者" sheetId="13" r:id="rId9"/>
    <sheet name="同行者１" sheetId="15" r:id="rId10"/>
    <sheet name="同行者２" sheetId="17" r:id="rId11"/>
    <sheet name="同行者３" sheetId="18" r:id="rId12"/>
    <sheet name="同行者４" sheetId="19" r:id="rId13"/>
    <sheet name="同行者５" sheetId="20" r:id="rId14"/>
    <sheet name="同行者６" sheetId="21" r:id="rId15"/>
    <sheet name="同行者７" sheetId="24" r:id="rId16"/>
    <sheet name="同行者８" sheetId="25" r:id="rId17"/>
    <sheet name="同行者９" sheetId="26" r:id="rId18"/>
    <sheet name="同行者10" sheetId="27" r:id="rId19"/>
    <sheet name="同行者11" sheetId="28" r:id="rId20"/>
    <sheet name="同行者12" sheetId="29" r:id="rId21"/>
    <sheet name="同行者13" sheetId="31" r:id="rId22"/>
    <sheet name="同行者14" sheetId="32" r:id="rId23"/>
    <sheet name="同行者15" sheetId="33" r:id="rId24"/>
    <sheet name="同行者16" sheetId="34" r:id="rId25"/>
    <sheet name="同行者17" sheetId="35" r:id="rId26"/>
    <sheet name="同行者18" sheetId="36" r:id="rId27"/>
    <sheet name="同行者19" sheetId="37" r:id="rId28"/>
    <sheet name="プルダウンデータ" sheetId="8" r:id="rId29"/>
  </sheets>
  <definedNames>
    <definedName name="_xlnm.Print_Area" localSheetId="4">'４．宿泊施設'!$A$1:$L$65</definedName>
    <definedName name="_xlnm.Print_Area" localSheetId="28">プルダウンデータ!$A$1:$I$1</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 i="5" l="1"/>
  <c r="E13" i="5"/>
  <c r="E14" i="5"/>
  <c r="E15" i="5"/>
  <c r="E16" i="5"/>
  <c r="E17" i="5"/>
  <c r="E18" i="5"/>
  <c r="E19" i="5"/>
  <c r="E20" i="5"/>
  <c r="E21" i="5"/>
  <c r="E22" i="5"/>
  <c r="E23" i="5"/>
  <c r="E24" i="5"/>
  <c r="E25" i="5"/>
  <c r="E26" i="5"/>
  <c r="E27" i="5"/>
  <c r="E28" i="5"/>
  <c r="E29" i="5"/>
  <c r="E30" i="5"/>
  <c r="E11" i="5"/>
  <c r="N47" i="3" l="1"/>
  <c r="N46" i="3"/>
  <c r="N45" i="3"/>
  <c r="N44" i="3"/>
  <c r="N43" i="3"/>
  <c r="N42" i="3"/>
  <c r="N41" i="3"/>
  <c r="N40" i="3"/>
  <c r="N39" i="3"/>
  <c r="N38" i="3"/>
  <c r="N37" i="3"/>
  <c r="N36" i="3"/>
  <c r="N35" i="3"/>
  <c r="N34" i="3"/>
  <c r="N33" i="3" l="1"/>
  <c r="N32" i="3"/>
  <c r="N31" i="3"/>
  <c r="N30" i="3"/>
  <c r="N29" i="3"/>
  <c r="F9" i="10"/>
  <c r="E9" i="10" s="1"/>
  <c r="F10" i="10"/>
  <c r="E10" i="10" s="1"/>
  <c r="F11" i="10"/>
  <c r="E11" i="10" s="1"/>
  <c r="F12" i="10"/>
  <c r="E12" i="10" s="1"/>
  <c r="F13" i="10"/>
  <c r="E13" i="10" s="1"/>
  <c r="F14" i="10"/>
  <c r="E14" i="10" s="1"/>
  <c r="F15" i="10"/>
  <c r="E15" i="10" s="1"/>
  <c r="F16" i="10"/>
  <c r="E16" i="10" s="1"/>
  <c r="F17" i="10"/>
  <c r="E17" i="10" s="1"/>
  <c r="F18" i="10"/>
  <c r="E18" i="10" s="1"/>
  <c r="F19" i="10"/>
  <c r="E19" i="10" s="1"/>
  <c r="F20" i="10"/>
  <c r="E20" i="10" s="1"/>
  <c r="F21" i="10"/>
  <c r="E21" i="10" s="1"/>
  <c r="F22" i="10"/>
  <c r="E22" i="10" s="1"/>
  <c r="F23" i="10"/>
  <c r="E23" i="10" s="1"/>
  <c r="F24" i="10"/>
  <c r="E24" i="10" s="1"/>
  <c r="F25" i="10"/>
  <c r="E25" i="10" s="1"/>
  <c r="F26" i="10"/>
  <c r="E26" i="10" s="1"/>
  <c r="F27" i="10"/>
  <c r="E27" i="10" s="1"/>
  <c r="F8" i="10"/>
  <c r="E8" i="10" s="1"/>
  <c r="E31" i="13" l="1"/>
  <c r="C7" i="1"/>
  <c r="I158" i="1"/>
  <c r="K156" i="1"/>
  <c r="I156" i="1"/>
  <c r="I155" i="1" s="1"/>
  <c r="I151" i="1"/>
  <c r="K149" i="1"/>
  <c r="I149" i="1"/>
  <c r="I148" i="1" s="1"/>
  <c r="I144" i="1"/>
  <c r="K142" i="1"/>
  <c r="I142" i="1"/>
  <c r="I141" i="1" s="1"/>
  <c r="I137" i="1"/>
  <c r="K135" i="1"/>
  <c r="I135" i="1"/>
  <c r="I134" i="1" s="1"/>
  <c r="I130" i="1"/>
  <c r="K128" i="1"/>
  <c r="I128" i="1"/>
  <c r="I127" i="1" s="1"/>
  <c r="I123" i="1"/>
  <c r="K121" i="1"/>
  <c r="I121" i="1"/>
  <c r="I120" i="1" s="1"/>
  <c r="I116" i="1"/>
  <c r="K114" i="1"/>
  <c r="I114" i="1"/>
  <c r="I113" i="1" s="1"/>
  <c r="I109" i="1"/>
  <c r="K107" i="1"/>
  <c r="I107" i="1"/>
  <c r="I106" i="1" s="1"/>
  <c r="I102" i="1"/>
  <c r="K100" i="1"/>
  <c r="I100" i="1"/>
  <c r="I99" i="1" s="1"/>
  <c r="I95" i="1"/>
  <c r="K93" i="1"/>
  <c r="I93" i="1"/>
  <c r="I92" i="1" s="1"/>
  <c r="I88" i="1"/>
  <c r="K86" i="1"/>
  <c r="I86" i="1"/>
  <c r="I85" i="1" s="1"/>
  <c r="I81" i="1"/>
  <c r="K79" i="1"/>
  <c r="I79" i="1"/>
  <c r="I78" i="1" s="1"/>
  <c r="I74" i="1"/>
  <c r="K72" i="1"/>
  <c r="I72" i="1"/>
  <c r="I71" i="1" s="1"/>
  <c r="I67" i="1"/>
  <c r="K65" i="1"/>
  <c r="I65" i="1"/>
  <c r="I64" i="1" s="1"/>
  <c r="I60" i="1"/>
  <c r="K58" i="1"/>
  <c r="I58" i="1"/>
  <c r="I57" i="1" s="1"/>
  <c r="I53" i="1"/>
  <c r="K51" i="1"/>
  <c r="I51" i="1"/>
  <c r="I50" i="1" s="1"/>
  <c r="I46" i="1"/>
  <c r="K44" i="1"/>
  <c r="I44" i="1"/>
  <c r="I43" i="1" s="1"/>
  <c r="I39" i="1"/>
  <c r="K37" i="1"/>
  <c r="I37" i="1"/>
  <c r="I36" i="1" s="1"/>
  <c r="I32" i="1"/>
  <c r="K30" i="1"/>
  <c r="I30" i="1"/>
  <c r="I29" i="1" s="1"/>
  <c r="I20" i="1"/>
  <c r="K18" i="1"/>
  <c r="I18" i="1"/>
  <c r="A2" i="1" l="1"/>
  <c r="E39" i="1" l="1"/>
  <c r="J29" i="3" l="1"/>
  <c r="E22" i="15" s="1"/>
  <c r="J30" i="3"/>
  <c r="E22" i="17" s="1"/>
  <c r="J31" i="3"/>
  <c r="E22" i="18" s="1"/>
  <c r="J32" i="3"/>
  <c r="E22" i="19" s="1"/>
  <c r="J33" i="3"/>
  <c r="E22" i="20" s="1"/>
  <c r="J34" i="3"/>
  <c r="E22" i="21" s="1"/>
  <c r="J35" i="3"/>
  <c r="E22" i="24" s="1"/>
  <c r="J36" i="3"/>
  <c r="E22" i="25" s="1"/>
  <c r="J37" i="3"/>
  <c r="E22" i="26" s="1"/>
  <c r="J38" i="3"/>
  <c r="E22" i="27" s="1"/>
  <c r="J39" i="3"/>
  <c r="E22" i="28" s="1"/>
  <c r="J40" i="3"/>
  <c r="E22" i="29" s="1"/>
  <c r="J41" i="3"/>
  <c r="E22" i="31" s="1"/>
  <c r="J42" i="3"/>
  <c r="E22" i="32" s="1"/>
  <c r="J43" i="3"/>
  <c r="E22" i="33" s="1"/>
  <c r="J44" i="3"/>
  <c r="E22" i="34" s="1"/>
  <c r="J45" i="3"/>
  <c r="E22" i="35" s="1"/>
  <c r="J46" i="3"/>
  <c r="E22" i="36" s="1"/>
  <c r="J47" i="3"/>
  <c r="E22" i="37" s="1"/>
  <c r="J28" i="3"/>
  <c r="M47" i="3"/>
  <c r="M46" i="3"/>
  <c r="M45" i="3"/>
  <c r="M44" i="3"/>
  <c r="M43" i="3"/>
  <c r="M42" i="3"/>
  <c r="M41" i="3"/>
  <c r="M40" i="3"/>
  <c r="M39" i="3"/>
  <c r="M38" i="3"/>
  <c r="M37" i="3"/>
  <c r="M36" i="3"/>
  <c r="M35" i="3"/>
  <c r="M34" i="3"/>
  <c r="M33" i="3"/>
  <c r="M32" i="3"/>
  <c r="M31" i="3"/>
  <c r="M30" i="3"/>
  <c r="M29" i="3"/>
  <c r="M28" i="3"/>
  <c r="N28" i="3"/>
  <c r="H32" i="3" l="1"/>
  <c r="H40" i="3"/>
  <c r="H30" i="3"/>
  <c r="H34" i="3"/>
  <c r="H38" i="3"/>
  <c r="H42" i="3"/>
  <c r="H46" i="3"/>
  <c r="H36" i="3"/>
  <c r="H44" i="3"/>
  <c r="H31" i="3"/>
  <c r="H35" i="3"/>
  <c r="H39" i="3"/>
  <c r="H43" i="3"/>
  <c r="H47" i="3"/>
  <c r="E22" i="13"/>
  <c r="H45" i="3"/>
  <c r="H41" i="3"/>
  <c r="H37" i="3"/>
  <c r="H33" i="3"/>
  <c r="H29" i="3"/>
  <c r="H28" i="3"/>
  <c r="E21" i="1" l="1"/>
  <c r="E158" i="1"/>
  <c r="E151" i="1"/>
  <c r="E144" i="1"/>
  <c r="E137" i="1"/>
  <c r="E130" i="1"/>
  <c r="E123" i="1"/>
  <c r="E116" i="1"/>
  <c r="E109" i="1"/>
  <c r="E102" i="1"/>
  <c r="E95" i="1"/>
  <c r="E88" i="1"/>
  <c r="E81" i="1"/>
  <c r="E74" i="1"/>
  <c r="E67" i="1"/>
  <c r="E60" i="1"/>
  <c r="E53" i="1"/>
  <c r="E46" i="1"/>
  <c r="E32" i="1"/>
  <c r="E20" i="1"/>
  <c r="I17" i="1"/>
  <c r="E10" i="11" l="1"/>
  <c r="E11" i="11"/>
  <c r="E12" i="11"/>
  <c r="E13" i="11"/>
  <c r="E14" i="11"/>
  <c r="E15" i="11"/>
  <c r="E16" i="11"/>
  <c r="E17" i="11"/>
  <c r="E18" i="11"/>
  <c r="E19" i="11"/>
  <c r="E20" i="11"/>
  <c r="E21" i="11"/>
  <c r="E22" i="11"/>
  <c r="E23" i="11"/>
  <c r="E24" i="11"/>
  <c r="E25" i="11"/>
  <c r="E26" i="11"/>
  <c r="E27" i="11"/>
  <c r="E28" i="11"/>
  <c r="E9" i="11"/>
  <c r="E28" i="37" l="1"/>
  <c r="E28" i="36"/>
  <c r="E28" i="35"/>
  <c r="E28" i="34"/>
  <c r="E28" i="33"/>
  <c r="E28" i="32"/>
  <c r="E28" i="31"/>
  <c r="E28" i="29"/>
  <c r="E28" i="28"/>
  <c r="E28" i="27"/>
  <c r="E28" i="26"/>
  <c r="E28" i="25"/>
  <c r="E28" i="24"/>
  <c r="E28" i="21"/>
  <c r="E28" i="20"/>
  <c r="E28" i="18"/>
  <c r="E28" i="17"/>
  <c r="E28" i="15"/>
  <c r="E28" i="13"/>
  <c r="E28" i="19"/>
  <c r="B33" i="3" l="1"/>
  <c r="E23" i="13"/>
  <c r="J29" i="13" s="1"/>
  <c r="B47" i="3"/>
  <c r="B46" i="3"/>
  <c r="B45" i="3"/>
  <c r="B44" i="3"/>
  <c r="B43" i="3"/>
  <c r="B42" i="3"/>
  <c r="B41" i="3"/>
  <c r="B40" i="3"/>
  <c r="B39" i="3"/>
  <c r="B38" i="3"/>
  <c r="B37" i="3"/>
  <c r="B36" i="3"/>
  <c r="B35" i="3"/>
  <c r="B34" i="3"/>
  <c r="B32" i="3"/>
  <c r="B31" i="3"/>
  <c r="B30" i="3"/>
  <c r="B29" i="3"/>
  <c r="B28" i="3"/>
  <c r="C26" i="3" l="1"/>
  <c r="J22" i="17"/>
  <c r="J22" i="18"/>
  <c r="J22" i="19"/>
  <c r="J22" i="20"/>
  <c r="J22" i="21"/>
  <c r="J22" i="24"/>
  <c r="J22" i="25"/>
  <c r="J22" i="26"/>
  <c r="J22" i="27"/>
  <c r="J22" i="28"/>
  <c r="J22" i="29"/>
  <c r="J22" i="31"/>
  <c r="J22" i="32"/>
  <c r="J22" i="33"/>
  <c r="J22" i="34"/>
  <c r="J22" i="35"/>
  <c r="J22" i="36"/>
  <c r="J22" i="37"/>
  <c r="E27" i="37"/>
  <c r="E26" i="37"/>
  <c r="J26" i="37" s="1"/>
  <c r="E25" i="37"/>
  <c r="J25" i="37" s="1"/>
  <c r="E24" i="37"/>
  <c r="J24" i="37" s="1"/>
  <c r="E23" i="37"/>
  <c r="J29" i="37" s="1"/>
  <c r="E21" i="37"/>
  <c r="E20" i="37"/>
  <c r="D7" i="37"/>
  <c r="D6" i="37"/>
  <c r="J4" i="37"/>
  <c r="E27" i="36"/>
  <c r="E26" i="36"/>
  <c r="J26" i="36" s="1"/>
  <c r="E25" i="36"/>
  <c r="J25" i="36" s="1"/>
  <c r="E24" i="36"/>
  <c r="J24" i="36" s="1"/>
  <c r="E23" i="36"/>
  <c r="J29" i="36" s="1"/>
  <c r="E21" i="36"/>
  <c r="E20" i="36"/>
  <c r="D7" i="36"/>
  <c r="D6" i="36"/>
  <c r="J4" i="36"/>
  <c r="E27" i="35"/>
  <c r="E26" i="35"/>
  <c r="J26" i="35" s="1"/>
  <c r="E25" i="35"/>
  <c r="J25" i="35" s="1"/>
  <c r="E24" i="35"/>
  <c r="J24" i="35" s="1"/>
  <c r="E23" i="35"/>
  <c r="J29" i="35" s="1"/>
  <c r="E21" i="35"/>
  <c r="E20" i="35"/>
  <c r="D7" i="35"/>
  <c r="D6" i="35"/>
  <c r="J4" i="35"/>
  <c r="E27" i="34"/>
  <c r="E26" i="34"/>
  <c r="J26" i="34" s="1"/>
  <c r="E25" i="34"/>
  <c r="J25" i="34" s="1"/>
  <c r="E24" i="34"/>
  <c r="J24" i="34" s="1"/>
  <c r="E23" i="34"/>
  <c r="J29" i="34" s="1"/>
  <c r="E21" i="34"/>
  <c r="E20" i="34"/>
  <c r="D7" i="34"/>
  <c r="D6" i="34"/>
  <c r="J4" i="34"/>
  <c r="E27" i="33"/>
  <c r="E26" i="33"/>
  <c r="J26" i="33" s="1"/>
  <c r="E25" i="33"/>
  <c r="J25" i="33" s="1"/>
  <c r="E24" i="33"/>
  <c r="J24" i="33" s="1"/>
  <c r="E23" i="33"/>
  <c r="J29" i="33" s="1"/>
  <c r="E21" i="33"/>
  <c r="E20" i="33"/>
  <c r="D7" i="33"/>
  <c r="D6" i="33"/>
  <c r="J4" i="33"/>
  <c r="E27" i="32"/>
  <c r="E26" i="32"/>
  <c r="J26" i="32" s="1"/>
  <c r="E25" i="32"/>
  <c r="J25" i="32" s="1"/>
  <c r="E24" i="32"/>
  <c r="J24" i="32" s="1"/>
  <c r="E23" i="32"/>
  <c r="J29" i="32" s="1"/>
  <c r="E21" i="32"/>
  <c r="E20" i="32"/>
  <c r="D7" i="32"/>
  <c r="D6" i="32"/>
  <c r="J4" i="32"/>
  <c r="E27" i="31"/>
  <c r="E26" i="31"/>
  <c r="J26" i="31" s="1"/>
  <c r="E25" i="31"/>
  <c r="J25" i="31" s="1"/>
  <c r="E24" i="31"/>
  <c r="J24" i="31" s="1"/>
  <c r="E23" i="31"/>
  <c r="J29" i="31" s="1"/>
  <c r="E21" i="31"/>
  <c r="E20" i="31"/>
  <c r="D7" i="31"/>
  <c r="D6" i="31"/>
  <c r="J4" i="31"/>
  <c r="E27" i="29"/>
  <c r="E26" i="29"/>
  <c r="J26" i="29" s="1"/>
  <c r="E25" i="29"/>
  <c r="J25" i="29" s="1"/>
  <c r="E24" i="29"/>
  <c r="J24" i="29" s="1"/>
  <c r="E23" i="29"/>
  <c r="J29" i="29" s="1"/>
  <c r="E21" i="29"/>
  <c r="E20" i="29"/>
  <c r="D7" i="29"/>
  <c r="D6" i="29"/>
  <c r="J4" i="29"/>
  <c r="E27" i="27"/>
  <c r="E26" i="27"/>
  <c r="J26" i="27" s="1"/>
  <c r="E27" i="28"/>
  <c r="E26" i="28"/>
  <c r="J26" i="28" s="1"/>
  <c r="E25" i="28"/>
  <c r="J25" i="28" s="1"/>
  <c r="E24" i="28"/>
  <c r="J24" i="28" s="1"/>
  <c r="E23" i="28"/>
  <c r="J29" i="28" s="1"/>
  <c r="E21" i="28"/>
  <c r="E20" i="28"/>
  <c r="D7" i="28"/>
  <c r="D6" i="28"/>
  <c r="J4" i="28"/>
  <c r="E25" i="27"/>
  <c r="J25" i="27" s="1"/>
  <c r="E24" i="27"/>
  <c r="J24" i="27" s="1"/>
  <c r="E24" i="26"/>
  <c r="J24" i="26" s="1"/>
  <c r="E24" i="25"/>
  <c r="J24" i="25" s="1"/>
  <c r="E24" i="24"/>
  <c r="J24" i="24" s="1"/>
  <c r="E23" i="27"/>
  <c r="J29" i="27" s="1"/>
  <c r="E21" i="27"/>
  <c r="E20" i="27"/>
  <c r="D7" i="27"/>
  <c r="D6" i="27"/>
  <c r="J4" i="27"/>
  <c r="E27" i="26"/>
  <c r="E26" i="26"/>
  <c r="J26" i="26" s="1"/>
  <c r="E25" i="26"/>
  <c r="J25" i="26" s="1"/>
  <c r="E23" i="26"/>
  <c r="J29" i="26" s="1"/>
  <c r="E21" i="26"/>
  <c r="E20" i="26"/>
  <c r="D7" i="26"/>
  <c r="D6" i="26"/>
  <c r="J4" i="26"/>
  <c r="E27" i="25"/>
  <c r="E26" i="25"/>
  <c r="J26" i="25" s="1"/>
  <c r="E25" i="25"/>
  <c r="J25" i="25" s="1"/>
  <c r="E23" i="25"/>
  <c r="J29" i="25" s="1"/>
  <c r="E21" i="25"/>
  <c r="E20" i="25"/>
  <c r="D7" i="25"/>
  <c r="D6" i="25"/>
  <c r="J4" i="25"/>
  <c r="E27" i="24"/>
  <c r="E26" i="24"/>
  <c r="J26" i="24" s="1"/>
  <c r="E25" i="24"/>
  <c r="J25" i="24" s="1"/>
  <c r="E23" i="24"/>
  <c r="J29" i="24" s="1"/>
  <c r="E21" i="24"/>
  <c r="E20" i="24"/>
  <c r="D7" i="24"/>
  <c r="D6" i="24"/>
  <c r="J4" i="24"/>
  <c r="E27" i="21"/>
  <c r="E26" i="21"/>
  <c r="J26" i="21" s="1"/>
  <c r="E25" i="21"/>
  <c r="E24" i="21"/>
  <c r="J24" i="21" s="1"/>
  <c r="E23" i="21"/>
  <c r="J29" i="21" s="1"/>
  <c r="E21" i="21"/>
  <c r="E20" i="21"/>
  <c r="D7" i="21"/>
  <c r="D6" i="21"/>
  <c r="J22" i="13" l="1"/>
  <c r="J22" i="15"/>
  <c r="H48" i="3"/>
  <c r="J25" i="21"/>
  <c r="J4" i="21"/>
  <c r="E27" i="20"/>
  <c r="E26" i="20"/>
  <c r="J26" i="20" s="1"/>
  <c r="E25" i="20"/>
  <c r="J25" i="20" s="1"/>
  <c r="E24" i="20"/>
  <c r="J24" i="20" s="1"/>
  <c r="E23" i="20"/>
  <c r="J29" i="20" s="1"/>
  <c r="E21" i="20"/>
  <c r="E20" i="20"/>
  <c r="D7" i="20"/>
  <c r="D6" i="20"/>
  <c r="J4" i="20"/>
  <c r="E27" i="19" l="1"/>
  <c r="E26" i="19"/>
  <c r="J26" i="19" s="1"/>
  <c r="E25" i="19"/>
  <c r="J25" i="19" s="1"/>
  <c r="E24" i="19"/>
  <c r="J24" i="19" s="1"/>
  <c r="E23" i="19"/>
  <c r="J29" i="19" s="1"/>
  <c r="E21" i="19"/>
  <c r="E20" i="19"/>
  <c r="D7" i="19"/>
  <c r="D6" i="19"/>
  <c r="J4" i="19"/>
  <c r="D7" i="18"/>
  <c r="D6" i="18"/>
  <c r="E27" i="18"/>
  <c r="E26" i="18"/>
  <c r="J26" i="18" s="1"/>
  <c r="E25" i="18"/>
  <c r="J25" i="18" s="1"/>
  <c r="E24" i="18"/>
  <c r="J24" i="18" s="1"/>
  <c r="E23" i="18"/>
  <c r="J29" i="18" s="1"/>
  <c r="E21" i="18"/>
  <c r="E20" i="18"/>
  <c r="J4" i="18"/>
  <c r="D7" i="17"/>
  <c r="D7" i="15"/>
  <c r="D7" i="13"/>
  <c r="E27" i="17"/>
  <c r="E26" i="17"/>
  <c r="J26" i="17" s="1"/>
  <c r="E25" i="17"/>
  <c r="J25" i="17" s="1"/>
  <c r="E24" i="17"/>
  <c r="J24" i="17" s="1"/>
  <c r="E23" i="17"/>
  <c r="J29" i="17" s="1"/>
  <c r="E21" i="17"/>
  <c r="E20" i="17"/>
  <c r="D6" i="17"/>
  <c r="J4" i="17"/>
  <c r="D6" i="15"/>
  <c r="E27" i="15"/>
  <c r="E26" i="15"/>
  <c r="J26" i="15" s="1"/>
  <c r="E26" i="13"/>
  <c r="J26" i="13" s="1"/>
  <c r="E25" i="15"/>
  <c r="J25" i="15" s="1"/>
  <c r="E24" i="15"/>
  <c r="J24" i="15" s="1"/>
  <c r="E23" i="15"/>
  <c r="J29" i="15" s="1"/>
  <c r="E21" i="15"/>
  <c r="E20" i="15"/>
  <c r="J4" i="15"/>
  <c r="J4" i="13"/>
  <c r="D6" i="13"/>
  <c r="E30" i="13"/>
  <c r="J30" i="13" s="1"/>
  <c r="E27" i="13"/>
  <c r="E25" i="13"/>
  <c r="J25" i="13" s="1"/>
  <c r="E24" i="13"/>
  <c r="J24" i="13" s="1"/>
  <c r="E21" i="13"/>
  <c r="E20" i="13"/>
  <c r="C111" i="1" l="1"/>
  <c r="C104" i="1"/>
  <c r="C97" i="1"/>
  <c r="C83" i="1"/>
  <c r="C69" i="1"/>
  <c r="C62" i="1"/>
  <c r="C55" i="1"/>
  <c r="C41" i="1"/>
  <c r="C153" i="1"/>
  <c r="C146" i="1"/>
  <c r="C139" i="1"/>
  <c r="C132" i="1"/>
  <c r="C125" i="1"/>
  <c r="C118" i="1"/>
  <c r="C90" i="1"/>
  <c r="C76" i="1"/>
  <c r="C48" i="1"/>
  <c r="C34" i="1"/>
  <c r="C27" i="1"/>
  <c r="B28" i="11" l="1"/>
  <c r="B27" i="11"/>
  <c r="B26" i="11"/>
  <c r="B25" i="11"/>
  <c r="B24" i="11"/>
  <c r="B23" i="11"/>
  <c r="B22" i="11"/>
  <c r="B21" i="11"/>
  <c r="B20" i="11"/>
  <c r="B19" i="11"/>
  <c r="B18" i="11"/>
  <c r="B17" i="11"/>
  <c r="B16" i="11"/>
  <c r="B15" i="11"/>
  <c r="B14" i="11"/>
  <c r="B13" i="11"/>
  <c r="B12" i="11"/>
  <c r="B11" i="11"/>
  <c r="B10" i="11"/>
  <c r="B9" i="11"/>
  <c r="B28" i="9"/>
  <c r="B27" i="9"/>
  <c r="B26" i="9"/>
  <c r="B25" i="9"/>
  <c r="B24" i="9"/>
  <c r="B23" i="9"/>
  <c r="B22" i="9"/>
  <c r="B21" i="9"/>
  <c r="B20" i="9"/>
  <c r="B19" i="9"/>
  <c r="B18" i="9"/>
  <c r="B17" i="9"/>
  <c r="B16" i="9"/>
  <c r="B15" i="9"/>
  <c r="B14" i="9"/>
  <c r="B13" i="9"/>
  <c r="B12" i="9"/>
  <c r="B11" i="9"/>
  <c r="B10" i="9"/>
  <c r="B9" i="9"/>
  <c r="B27" i="10"/>
  <c r="B26" i="10"/>
  <c r="B25" i="10"/>
  <c r="B24" i="10"/>
  <c r="B23" i="10"/>
  <c r="B22" i="10"/>
  <c r="B21" i="10"/>
  <c r="B20" i="10"/>
  <c r="B19" i="10"/>
  <c r="B18" i="10"/>
  <c r="B17" i="10"/>
  <c r="B16" i="10"/>
  <c r="B15" i="10"/>
  <c r="B14" i="10"/>
  <c r="B13" i="10"/>
  <c r="B12" i="10"/>
  <c r="B11" i="10"/>
  <c r="B10" i="10"/>
  <c r="B9" i="10"/>
  <c r="B8" i="10"/>
  <c r="B30" i="5"/>
  <c r="C30" i="5" s="1"/>
  <c r="G28" i="9" s="1"/>
  <c r="F28" i="9" s="1"/>
  <c r="B29" i="5"/>
  <c r="C29" i="5" s="1"/>
  <c r="B28" i="5"/>
  <c r="C28" i="5" s="1"/>
  <c r="G26" i="9" s="1"/>
  <c r="F26" i="9" s="1"/>
  <c r="B27" i="5"/>
  <c r="C27" i="5" s="1"/>
  <c r="G25" i="9" s="1"/>
  <c r="F25" i="9" s="1"/>
  <c r="B26" i="5"/>
  <c r="C26" i="5" s="1"/>
  <c r="G24" i="9" s="1"/>
  <c r="F24" i="9" s="1"/>
  <c r="B25" i="5"/>
  <c r="C25" i="5" s="1"/>
  <c r="G23" i="9" s="1"/>
  <c r="F23" i="9" s="1"/>
  <c r="B24" i="5"/>
  <c r="C24" i="5" s="1"/>
  <c r="G22" i="9" s="1"/>
  <c r="F22" i="9" s="1"/>
  <c r="B23" i="5"/>
  <c r="C23" i="5" s="1"/>
  <c r="B22" i="5"/>
  <c r="C22" i="5" s="1"/>
  <c r="B21" i="5"/>
  <c r="C21" i="5" s="1"/>
  <c r="B20" i="5"/>
  <c r="C20" i="5" s="1"/>
  <c r="B19" i="5"/>
  <c r="C19" i="5" s="1"/>
  <c r="B18" i="5"/>
  <c r="C18" i="5" s="1"/>
  <c r="B17" i="5"/>
  <c r="C17" i="5" s="1"/>
  <c r="B16" i="5"/>
  <c r="C16" i="5" s="1"/>
  <c r="B15" i="5"/>
  <c r="C15" i="5" s="1"/>
  <c r="B14" i="5"/>
  <c r="C14" i="5" s="1"/>
  <c r="B13" i="5"/>
  <c r="C13" i="5" s="1"/>
  <c r="B12" i="5"/>
  <c r="C12" i="5" s="1"/>
  <c r="B11" i="5"/>
  <c r="C11" i="5" s="1"/>
  <c r="J20" i="13" l="1"/>
  <c r="J21" i="37"/>
  <c r="J27" i="37"/>
  <c r="J21" i="35"/>
  <c r="J27" i="35"/>
  <c r="J21" i="34"/>
  <c r="J27" i="34"/>
  <c r="J21" i="33"/>
  <c r="J27" i="33"/>
  <c r="J21" i="32"/>
  <c r="J27" i="32"/>
  <c r="J21" i="31"/>
  <c r="J27" i="31"/>
  <c r="E29" i="11"/>
  <c r="C7" i="11" s="1"/>
  <c r="J28" i="15"/>
  <c r="J28" i="18"/>
  <c r="J28" i="19"/>
  <c r="J28" i="21"/>
  <c r="J28" i="24"/>
  <c r="J28" i="25"/>
  <c r="J28" i="26"/>
  <c r="J28" i="27"/>
  <c r="J28" i="28"/>
  <c r="J28" i="29"/>
  <c r="J28" i="32"/>
  <c r="J28" i="33"/>
  <c r="J28" i="34"/>
  <c r="J28" i="35"/>
  <c r="J28" i="36"/>
  <c r="J28" i="37"/>
  <c r="J28" i="20"/>
  <c r="J28" i="31"/>
  <c r="J28" i="13"/>
  <c r="J20" i="37"/>
  <c r="J20" i="35"/>
  <c r="J20" i="34"/>
  <c r="J20" i="33"/>
  <c r="J20" i="32"/>
  <c r="J20" i="31"/>
  <c r="J20" i="27"/>
  <c r="J20" i="26"/>
  <c r="J20" i="21"/>
  <c r="J20" i="20"/>
  <c r="J20" i="19"/>
  <c r="J20" i="18"/>
  <c r="J20" i="17"/>
  <c r="J20" i="15"/>
  <c r="G27" i="9" l="1"/>
  <c r="F27" i="9" s="1"/>
  <c r="J20" i="36"/>
  <c r="J28" i="17"/>
  <c r="J30" i="34"/>
  <c r="J30" i="37"/>
  <c r="J30" i="33"/>
  <c r="J30" i="31"/>
  <c r="J30" i="32"/>
  <c r="J30" i="35"/>
  <c r="G20" i="9"/>
  <c r="F20" i="9" s="1"/>
  <c r="J20" i="28"/>
  <c r="G17" i="9"/>
  <c r="F17" i="9" s="1"/>
  <c r="J20" i="25"/>
  <c r="G21" i="9"/>
  <c r="F21" i="9" s="1"/>
  <c r="J20" i="29"/>
  <c r="G16" i="9"/>
  <c r="F16" i="9" s="1"/>
  <c r="J20" i="24"/>
  <c r="G12" i="9"/>
  <c r="F12" i="9" s="1"/>
  <c r="G13" i="9"/>
  <c r="F13" i="9" s="1"/>
  <c r="G14" i="9"/>
  <c r="F14" i="9" s="1"/>
  <c r="G18" i="9"/>
  <c r="F18" i="9" s="1"/>
  <c r="G19" i="9"/>
  <c r="F19" i="9" s="1"/>
  <c r="G10" i="9"/>
  <c r="F10" i="9" s="1"/>
  <c r="G15" i="9"/>
  <c r="F15" i="9" s="1"/>
  <c r="G9" i="9"/>
  <c r="F9" i="9" s="1"/>
  <c r="G11" i="9"/>
  <c r="F11" i="9" s="1"/>
  <c r="E28" i="10"/>
  <c r="E31" i="5"/>
  <c r="D9" i="5" s="1"/>
  <c r="J21" i="36" l="1"/>
  <c r="J27" i="36"/>
  <c r="C6" i="10"/>
  <c r="J21" i="21"/>
  <c r="J27" i="21"/>
  <c r="J21" i="24"/>
  <c r="J27" i="24"/>
  <c r="J27" i="15"/>
  <c r="J21" i="15"/>
  <c r="J27" i="17"/>
  <c r="J21" i="17"/>
  <c r="J27" i="29"/>
  <c r="J21" i="29"/>
  <c r="J27" i="27"/>
  <c r="J21" i="27"/>
  <c r="J21" i="26"/>
  <c r="J27" i="26"/>
  <c r="J21" i="20"/>
  <c r="J27" i="20"/>
  <c r="J21" i="25"/>
  <c r="J27" i="25"/>
  <c r="J27" i="19"/>
  <c r="J21" i="19"/>
  <c r="J21" i="18"/>
  <c r="J27" i="18"/>
  <c r="J21" i="28"/>
  <c r="J27" i="28"/>
  <c r="J21" i="13"/>
  <c r="J27" i="13"/>
  <c r="F29" i="9"/>
  <c r="C7" i="9" s="1"/>
  <c r="J30" i="36" l="1"/>
  <c r="J30" i="27"/>
  <c r="J30" i="26"/>
  <c r="J30" i="25"/>
  <c r="J30" i="24"/>
  <c r="J30" i="17"/>
  <c r="J30" i="28"/>
  <c r="J30" i="20"/>
  <c r="J30" i="29"/>
  <c r="J30" i="18"/>
  <c r="J30" i="19"/>
  <c r="J30" i="15"/>
  <c r="J30" i="21"/>
  <c r="J32" i="13"/>
</calcChain>
</file>

<file path=xl/sharedStrings.xml><?xml version="1.0" encoding="utf-8"?>
<sst xmlns="http://schemas.openxmlformats.org/spreadsheetml/2006/main" count="1422" uniqueCount="282">
  <si>
    <t>※</t>
    <phoneticPr fontId="1"/>
  </si>
  <si>
    <t>※</t>
    <phoneticPr fontId="1"/>
  </si>
  <si>
    <t>ブース出展</t>
    <rPh sb="3" eb="5">
      <t>シュッテン</t>
    </rPh>
    <phoneticPr fontId="1"/>
  </si>
  <si>
    <t>分科会</t>
    <rPh sb="0" eb="3">
      <t>ブンカカイ</t>
    </rPh>
    <phoneticPr fontId="1"/>
  </si>
  <si>
    <t>プレジオツアー</t>
    <phoneticPr fontId="1"/>
  </si>
  <si>
    <t>ポストジオツアー</t>
    <phoneticPr fontId="1"/>
  </si>
  <si>
    <t>フリガナ</t>
    <phoneticPr fontId="1"/>
  </si>
  <si>
    <t>郵便番号</t>
    <rPh sb="0" eb="4">
      <t>ユウビンバンゴウ</t>
    </rPh>
    <phoneticPr fontId="1"/>
  </si>
  <si>
    <t>都道府県</t>
    <rPh sb="0" eb="4">
      <t>トドウフケン</t>
    </rPh>
    <phoneticPr fontId="1"/>
  </si>
  <si>
    <t>市区郡町村</t>
    <rPh sb="0" eb="2">
      <t>シク</t>
    </rPh>
    <rPh sb="2" eb="3">
      <t>グン</t>
    </rPh>
    <rPh sb="3" eb="5">
      <t>チョウソン</t>
    </rPh>
    <phoneticPr fontId="1"/>
  </si>
  <si>
    <t>以降の住所</t>
    <rPh sb="0" eb="2">
      <t>イコウ</t>
    </rPh>
    <rPh sb="3" eb="5">
      <t>ジュウショ</t>
    </rPh>
    <phoneticPr fontId="1"/>
  </si>
  <si>
    <t>Eメール</t>
    <phoneticPr fontId="1"/>
  </si>
  <si>
    <t>FAX</t>
    <phoneticPr fontId="1"/>
  </si>
  <si>
    <t>分科会</t>
    <rPh sb="0" eb="3">
      <t>ブンカカイ</t>
    </rPh>
    <phoneticPr fontId="1"/>
  </si>
  <si>
    <t>大交流会</t>
    <rPh sb="0" eb="1">
      <t>ダイ</t>
    </rPh>
    <rPh sb="1" eb="4">
      <t>コウリュウカイ</t>
    </rPh>
    <phoneticPr fontId="1"/>
  </si>
  <si>
    <t>展示ブース</t>
    <rPh sb="0" eb="2">
      <t>テンジ</t>
    </rPh>
    <phoneticPr fontId="1"/>
  </si>
  <si>
    <t>※印は必須入力項目です。</t>
    <phoneticPr fontId="1"/>
  </si>
  <si>
    <t>同行者１</t>
    <rPh sb="0" eb="3">
      <t>ドウコウシャ</t>
    </rPh>
    <phoneticPr fontId="1"/>
  </si>
  <si>
    <t>同行者２</t>
    <rPh sb="0" eb="3">
      <t>ドウコウシャ</t>
    </rPh>
    <phoneticPr fontId="1"/>
  </si>
  <si>
    <t>同行者３</t>
    <rPh sb="0" eb="3">
      <t>ドウコウシャ</t>
    </rPh>
    <phoneticPr fontId="1"/>
  </si>
  <si>
    <t>同行者４</t>
    <rPh sb="0" eb="3">
      <t>ドウコウシャ</t>
    </rPh>
    <phoneticPr fontId="1"/>
  </si>
  <si>
    <t>同行者５</t>
    <rPh sb="0" eb="3">
      <t>ドウコウシャ</t>
    </rPh>
    <phoneticPr fontId="1"/>
  </si>
  <si>
    <t>同行者６</t>
    <rPh sb="0" eb="3">
      <t>ドウコウシャ</t>
    </rPh>
    <phoneticPr fontId="1"/>
  </si>
  <si>
    <t>同行者７</t>
    <rPh sb="0" eb="3">
      <t>ドウコウシャ</t>
    </rPh>
    <phoneticPr fontId="1"/>
  </si>
  <si>
    <t>同行者８</t>
    <rPh sb="0" eb="3">
      <t>ドウコウシャ</t>
    </rPh>
    <phoneticPr fontId="1"/>
  </si>
  <si>
    <t>同行者９</t>
    <rPh sb="0" eb="3">
      <t>ドウコウシャ</t>
    </rPh>
    <phoneticPr fontId="1"/>
  </si>
  <si>
    <t>同行者１０</t>
    <rPh sb="0" eb="3">
      <t>ドウコウシャ</t>
    </rPh>
    <phoneticPr fontId="1"/>
  </si>
  <si>
    <t>参加者名</t>
    <rPh sb="0" eb="3">
      <t>サンカシャ</t>
    </rPh>
    <rPh sb="3" eb="4">
      <t>メイ</t>
    </rPh>
    <phoneticPr fontId="1"/>
  </si>
  <si>
    <t>プレツアー</t>
    <phoneticPr fontId="1"/>
  </si>
  <si>
    <t>ポストツアー</t>
    <phoneticPr fontId="1"/>
  </si>
  <si>
    <t>１．かんらん岩と高山植物の共演！アポイ岳登山</t>
    <rPh sb="6" eb="7">
      <t>ガン</t>
    </rPh>
    <rPh sb="8" eb="10">
      <t>コウザン</t>
    </rPh>
    <rPh sb="10" eb="12">
      <t>ショクブツ</t>
    </rPh>
    <rPh sb="13" eb="15">
      <t>キョウエン</t>
    </rPh>
    <rPh sb="19" eb="20">
      <t>ダケ</t>
    </rPh>
    <rPh sb="20" eb="22">
      <t>トザン</t>
    </rPh>
    <phoneticPr fontId="1"/>
  </si>
  <si>
    <t>２．地球内部を覗いてみよう！Ho！浪漫（幌満）峡</t>
    <rPh sb="2" eb="4">
      <t>チキュウ</t>
    </rPh>
    <rPh sb="4" eb="6">
      <t>ナイブ</t>
    </rPh>
    <rPh sb="7" eb="8">
      <t>ノゾ</t>
    </rPh>
    <rPh sb="17" eb="19">
      <t>ロマン</t>
    </rPh>
    <rPh sb="20" eb="21">
      <t>ホロ</t>
    </rPh>
    <rPh sb="21" eb="22">
      <t>マン</t>
    </rPh>
    <rPh sb="23" eb="24">
      <t>キョウ</t>
    </rPh>
    <phoneticPr fontId="1"/>
  </si>
  <si>
    <t>３．東蝦夷地を歴史探訪！ブラリまち歩き</t>
    <rPh sb="2" eb="3">
      <t>ヒガシ</t>
    </rPh>
    <rPh sb="3" eb="6">
      <t>エゾチ</t>
    </rPh>
    <rPh sb="7" eb="9">
      <t>レキシ</t>
    </rPh>
    <rPh sb="9" eb="11">
      <t>タンボウ</t>
    </rPh>
    <rPh sb="17" eb="18">
      <t>アル</t>
    </rPh>
    <phoneticPr fontId="1"/>
  </si>
  <si>
    <t>４．秋サケ三昧！漁師と浜のかあさんの暮らし体験</t>
    <rPh sb="2" eb="3">
      <t>アキ</t>
    </rPh>
    <rPh sb="5" eb="7">
      <t>ザンマイ</t>
    </rPh>
    <rPh sb="8" eb="10">
      <t>リョウシ</t>
    </rPh>
    <rPh sb="11" eb="12">
      <t>ハマ</t>
    </rPh>
    <rPh sb="18" eb="19">
      <t>ク</t>
    </rPh>
    <rPh sb="21" eb="23">
      <t>タイケン</t>
    </rPh>
    <phoneticPr fontId="1"/>
  </si>
  <si>
    <t>５．アイヌ語・アイヌ伝説からジオを学ぶ</t>
    <rPh sb="5" eb="6">
      <t>ゴ</t>
    </rPh>
    <rPh sb="10" eb="12">
      <t>デンセツ</t>
    </rPh>
    <rPh sb="17" eb="18">
      <t>マナ</t>
    </rPh>
    <phoneticPr fontId="1"/>
  </si>
  <si>
    <t>６．馬産地ひだかのルーツを探る！日高優駿街道</t>
    <rPh sb="2" eb="3">
      <t>バ</t>
    </rPh>
    <rPh sb="3" eb="5">
      <t>サンチ</t>
    </rPh>
    <rPh sb="13" eb="14">
      <t>サグ</t>
    </rPh>
    <rPh sb="16" eb="18">
      <t>ヒダカ</t>
    </rPh>
    <rPh sb="18" eb="20">
      <t>ユウシュン</t>
    </rPh>
    <rPh sb="20" eb="22">
      <t>カイドウ</t>
    </rPh>
    <phoneticPr fontId="1"/>
  </si>
  <si>
    <t>７．どんだけ～強風体験！えりも岬とんがりロード</t>
    <rPh sb="7" eb="9">
      <t>キョウフウ</t>
    </rPh>
    <rPh sb="9" eb="11">
      <t>タイケン</t>
    </rPh>
    <rPh sb="15" eb="16">
      <t>ミサキ</t>
    </rPh>
    <phoneticPr fontId="1"/>
  </si>
  <si>
    <t>参加しない</t>
    <rPh sb="0" eb="2">
      <t>サンカ</t>
    </rPh>
    <phoneticPr fontId="1"/>
  </si>
  <si>
    <t>代表者</t>
    <rPh sb="0" eb="3">
      <t>ダイヒョウシャ</t>
    </rPh>
    <phoneticPr fontId="1"/>
  </si>
  <si>
    <t>同行者１</t>
    <rPh sb="0" eb="3">
      <t>ドウコウシャ</t>
    </rPh>
    <phoneticPr fontId="1"/>
  </si>
  <si>
    <t>同行者２</t>
    <rPh sb="0" eb="3">
      <t>ドウコウシャ</t>
    </rPh>
    <phoneticPr fontId="1"/>
  </si>
  <si>
    <t>同行者３</t>
    <rPh sb="0" eb="3">
      <t>ドウコウシャ</t>
    </rPh>
    <phoneticPr fontId="1"/>
  </si>
  <si>
    <t>同行者４</t>
    <rPh sb="0" eb="3">
      <t>ドウコウシャ</t>
    </rPh>
    <phoneticPr fontId="1"/>
  </si>
  <si>
    <t>同行者５</t>
    <rPh sb="0" eb="3">
      <t>ドウコウシャ</t>
    </rPh>
    <phoneticPr fontId="1"/>
  </si>
  <si>
    <t>同行者６</t>
    <rPh sb="0" eb="3">
      <t>ドウコウシャ</t>
    </rPh>
    <phoneticPr fontId="1"/>
  </si>
  <si>
    <t>同行者７</t>
    <rPh sb="0" eb="3">
      <t>ドウコウシャ</t>
    </rPh>
    <phoneticPr fontId="1"/>
  </si>
  <si>
    <t>同行者８</t>
    <rPh sb="0" eb="3">
      <t>ドウコウシャ</t>
    </rPh>
    <phoneticPr fontId="1"/>
  </si>
  <si>
    <t>同行者９</t>
    <rPh sb="0" eb="3">
      <t>ドウコウシャ</t>
    </rPh>
    <phoneticPr fontId="1"/>
  </si>
  <si>
    <t>同行者１０</t>
    <rPh sb="0" eb="3">
      <t>ドウコウシャ</t>
    </rPh>
    <phoneticPr fontId="1"/>
  </si>
  <si>
    <t>同行者１１</t>
    <rPh sb="0" eb="3">
      <t>ドウコウシャ</t>
    </rPh>
    <phoneticPr fontId="1"/>
  </si>
  <si>
    <t>同行者１２</t>
    <rPh sb="0" eb="3">
      <t>ドウコウシャ</t>
    </rPh>
    <phoneticPr fontId="1"/>
  </si>
  <si>
    <t>同行者１３</t>
    <rPh sb="0" eb="3">
      <t>ドウコウシャ</t>
    </rPh>
    <phoneticPr fontId="1"/>
  </si>
  <si>
    <t>同行者１４</t>
    <rPh sb="0" eb="3">
      <t>ドウコウシャ</t>
    </rPh>
    <phoneticPr fontId="1"/>
  </si>
  <si>
    <t>同行者１５</t>
    <rPh sb="0" eb="3">
      <t>ドウコウシャ</t>
    </rPh>
    <phoneticPr fontId="1"/>
  </si>
  <si>
    <t>同行者１６</t>
    <rPh sb="0" eb="3">
      <t>ドウコウシャ</t>
    </rPh>
    <phoneticPr fontId="1"/>
  </si>
  <si>
    <t>同行者１７</t>
    <rPh sb="0" eb="3">
      <t>ドウコウシャ</t>
    </rPh>
    <phoneticPr fontId="1"/>
  </si>
  <si>
    <t>同行者１８</t>
    <rPh sb="0" eb="3">
      <t>ドウコウシャ</t>
    </rPh>
    <phoneticPr fontId="1"/>
  </si>
  <si>
    <t>同行者１９</t>
    <rPh sb="0" eb="3">
      <t>ドウコウシャ</t>
    </rPh>
    <phoneticPr fontId="1"/>
  </si>
  <si>
    <t>シャトルバス</t>
    <phoneticPr fontId="1"/>
  </si>
  <si>
    <t>往路</t>
    <rPh sb="0" eb="2">
      <t>オウロ</t>
    </rPh>
    <phoneticPr fontId="1"/>
  </si>
  <si>
    <t>【10/5】新千歳空港16:00発　@3,500円</t>
    <rPh sb="6" eb="9">
      <t>シンチトセ</t>
    </rPh>
    <rPh sb="9" eb="11">
      <t>クウコウ</t>
    </rPh>
    <rPh sb="16" eb="17">
      <t>ハツ</t>
    </rPh>
    <rPh sb="24" eb="25">
      <t>エン</t>
    </rPh>
    <phoneticPr fontId="1"/>
  </si>
  <si>
    <t>【10/5】とかち帯広空港10:00発 @2,500円</t>
    <rPh sb="9" eb="11">
      <t>オビヒロ</t>
    </rPh>
    <rPh sb="11" eb="13">
      <t>クウコウ</t>
    </rPh>
    <rPh sb="18" eb="19">
      <t>ハツ</t>
    </rPh>
    <rPh sb="26" eb="27">
      <t>エン</t>
    </rPh>
    <phoneticPr fontId="1"/>
  </si>
  <si>
    <t>【10/5】とかち帯広空港15:00発 @2,500円</t>
    <rPh sb="9" eb="11">
      <t>オビヒロ</t>
    </rPh>
    <rPh sb="11" eb="13">
      <t>クウコウ</t>
    </rPh>
    <rPh sb="18" eb="19">
      <t>ハツ</t>
    </rPh>
    <rPh sb="26" eb="27">
      <t>エン</t>
    </rPh>
    <phoneticPr fontId="1"/>
  </si>
  <si>
    <t>復路</t>
    <rPh sb="0" eb="2">
      <t>フクロ</t>
    </rPh>
    <phoneticPr fontId="1"/>
  </si>
  <si>
    <t>往路（空港→様似）</t>
    <rPh sb="0" eb="2">
      <t>オウロ</t>
    </rPh>
    <rPh sb="3" eb="5">
      <t>クウコウ</t>
    </rPh>
    <rPh sb="6" eb="8">
      <t>サマニ</t>
    </rPh>
    <phoneticPr fontId="1"/>
  </si>
  <si>
    <t>復路（様似→空港）</t>
    <rPh sb="0" eb="2">
      <t>フクロ</t>
    </rPh>
    <rPh sb="3" eb="5">
      <t>サマニ</t>
    </rPh>
    <rPh sb="6" eb="8">
      <t>クウコウ</t>
    </rPh>
    <phoneticPr fontId="1"/>
  </si>
  <si>
    <t>【10/7】新千歳空港18:00着 @3,500円</t>
    <rPh sb="6" eb="9">
      <t>シンチトセ</t>
    </rPh>
    <rPh sb="9" eb="11">
      <t>クウコウ</t>
    </rPh>
    <rPh sb="16" eb="17">
      <t>チャク</t>
    </rPh>
    <rPh sb="24" eb="25">
      <t>エン</t>
    </rPh>
    <phoneticPr fontId="1"/>
  </si>
  <si>
    <t>【10/7】とかち帯広空港17:30着 @2,500円</t>
    <rPh sb="9" eb="11">
      <t>オビヒロ</t>
    </rPh>
    <rPh sb="11" eb="13">
      <t>クウコウ</t>
    </rPh>
    <rPh sb="18" eb="19">
      <t>チャク</t>
    </rPh>
    <rPh sb="26" eb="27">
      <t>エン</t>
    </rPh>
    <phoneticPr fontId="1"/>
  </si>
  <si>
    <t>バス利用区間</t>
    <rPh sb="2" eb="4">
      <t>リヨウ</t>
    </rPh>
    <rPh sb="4" eb="6">
      <t>クカン</t>
    </rPh>
    <phoneticPr fontId="1"/>
  </si>
  <si>
    <t>利用しない（ポストツアー参加、レンタカーで移動等）</t>
    <rPh sb="0" eb="2">
      <t>リヨウ</t>
    </rPh>
    <rPh sb="12" eb="14">
      <t>サンカ</t>
    </rPh>
    <rPh sb="21" eb="23">
      <t>イドウ</t>
    </rPh>
    <rPh sb="23" eb="24">
      <t>トウ</t>
    </rPh>
    <phoneticPr fontId="1"/>
  </si>
  <si>
    <t>利用しない（プレツアー参加、レンタカーで移動等）</t>
    <rPh sb="0" eb="2">
      <t>リヨウ</t>
    </rPh>
    <rPh sb="11" eb="13">
      <t>サンカ</t>
    </rPh>
    <rPh sb="20" eb="22">
      <t>イドウ</t>
    </rPh>
    <rPh sb="22" eb="23">
      <t>トウ</t>
    </rPh>
    <phoneticPr fontId="1"/>
  </si>
  <si>
    <t>合計</t>
    <rPh sb="0" eb="2">
      <t>ゴウケイ</t>
    </rPh>
    <phoneticPr fontId="1"/>
  </si>
  <si>
    <t>10/6（土）</t>
    <rPh sb="5" eb="6">
      <t>ド</t>
    </rPh>
    <phoneticPr fontId="1"/>
  </si>
  <si>
    <t>10/7（日）</t>
    <rPh sb="5" eb="6">
      <t>ニチ</t>
    </rPh>
    <phoneticPr fontId="1"/>
  </si>
  <si>
    <t>昼食</t>
    <rPh sb="0" eb="2">
      <t>チュウショク</t>
    </rPh>
    <phoneticPr fontId="1"/>
  </si>
  <si>
    <t>合計</t>
    <rPh sb="0" eb="2">
      <t>ゴウケイ</t>
    </rPh>
    <phoneticPr fontId="1"/>
  </si>
  <si>
    <t>※</t>
    <phoneticPr fontId="1"/>
  </si>
  <si>
    <r>
      <rPr>
        <b/>
        <sz val="14"/>
        <color rgb="FFFF0000"/>
        <rFont val="ＭＳ Ｐゴシック"/>
        <family val="3"/>
        <charset val="128"/>
        <scheme val="minor"/>
      </rPr>
      <t>※</t>
    </r>
    <r>
      <rPr>
        <sz val="14"/>
        <color theme="1"/>
        <rFont val="ＭＳ Ｐゴシック"/>
        <family val="2"/>
        <charset val="128"/>
        <scheme val="minor"/>
      </rPr>
      <t>性別</t>
    </r>
    <rPh sb="1" eb="3">
      <t>セイベツ</t>
    </rPh>
    <phoneticPr fontId="1"/>
  </si>
  <si>
    <r>
      <rPr>
        <b/>
        <sz val="14"/>
        <color rgb="FFFF0000"/>
        <rFont val="ＭＳ Ｐゴシック"/>
        <family val="3"/>
        <charset val="128"/>
        <scheme val="minor"/>
      </rPr>
      <t>※</t>
    </r>
    <r>
      <rPr>
        <sz val="14"/>
        <color theme="1"/>
        <rFont val="ＭＳ Ｐゴシック"/>
        <family val="2"/>
        <charset val="128"/>
        <scheme val="minor"/>
      </rPr>
      <t>年齢</t>
    </r>
    <rPh sb="1" eb="3">
      <t>ネンレイ</t>
    </rPh>
    <phoneticPr fontId="1"/>
  </si>
  <si>
    <t>不要</t>
    <rPh sb="0" eb="2">
      <t>フヨウ</t>
    </rPh>
    <phoneticPr fontId="1"/>
  </si>
  <si>
    <t>第９回日本ジオパーク全国大会・アポイ岳（北海道様似町）大会</t>
    <rPh sb="0" eb="1">
      <t>ダイ</t>
    </rPh>
    <rPh sb="2" eb="3">
      <t>カイ</t>
    </rPh>
    <rPh sb="3" eb="5">
      <t>ニホン</t>
    </rPh>
    <rPh sb="10" eb="12">
      <t>ゼンコク</t>
    </rPh>
    <rPh sb="12" eb="14">
      <t>タイカイ</t>
    </rPh>
    <rPh sb="18" eb="19">
      <t>ダケ</t>
    </rPh>
    <rPh sb="20" eb="23">
      <t>ホッカイドウ</t>
    </rPh>
    <rPh sb="23" eb="26">
      <t>サマニチョウ</t>
    </rPh>
    <rPh sb="27" eb="29">
      <t>タイカイ</t>
    </rPh>
    <phoneticPr fontId="1"/>
  </si>
  <si>
    <t>＜＜登録確認証＞＞</t>
    <rPh sb="2" eb="4">
      <t>トウロク</t>
    </rPh>
    <rPh sb="4" eb="7">
      <t>カクニンショウ</t>
    </rPh>
    <phoneticPr fontId="1"/>
  </si>
  <si>
    <t>所属・職</t>
    <rPh sb="0" eb="2">
      <t>ショゾク</t>
    </rPh>
    <rPh sb="3" eb="4">
      <t>ショク</t>
    </rPh>
    <phoneticPr fontId="1"/>
  </si>
  <si>
    <t>登録番号</t>
    <rPh sb="0" eb="2">
      <t>トウロク</t>
    </rPh>
    <rPh sb="2" eb="4">
      <t>バンゴウ</t>
    </rPh>
    <phoneticPr fontId="1"/>
  </si>
  <si>
    <t>－</t>
    <phoneticPr fontId="1"/>
  </si>
  <si>
    <t>　※大会自体の内容に係るものは、大会実行委員会事務局までお問合せください。</t>
    <rPh sb="2" eb="4">
      <t>タイカイ</t>
    </rPh>
    <rPh sb="4" eb="6">
      <t>ジタイ</t>
    </rPh>
    <rPh sb="7" eb="9">
      <t>ナイヨウ</t>
    </rPh>
    <rPh sb="10" eb="11">
      <t>カカ</t>
    </rPh>
    <rPh sb="16" eb="18">
      <t>タイカイ</t>
    </rPh>
    <rPh sb="18" eb="20">
      <t>ジッコウ</t>
    </rPh>
    <rPh sb="20" eb="23">
      <t>イインカイ</t>
    </rPh>
    <rPh sb="23" eb="26">
      <t>ジムキョク</t>
    </rPh>
    <rPh sb="29" eb="31">
      <t>トイアワ</t>
    </rPh>
    <phoneticPr fontId="1"/>
  </si>
  <si>
    <t>【参加申込内容】</t>
    <rPh sb="1" eb="3">
      <t>サンカ</t>
    </rPh>
    <rPh sb="3" eb="5">
      <t>モウシコミ</t>
    </rPh>
    <rPh sb="5" eb="7">
      <t>ナイヨウ</t>
    </rPh>
    <phoneticPr fontId="1"/>
  </si>
  <si>
    <t>項目名</t>
    <rPh sb="0" eb="2">
      <t>コウモク</t>
    </rPh>
    <rPh sb="2" eb="3">
      <t>メイ</t>
    </rPh>
    <phoneticPr fontId="1"/>
  </si>
  <si>
    <t>内　　　容</t>
    <rPh sb="0" eb="1">
      <t>ウチ</t>
    </rPh>
    <rPh sb="4" eb="5">
      <t>カタチ</t>
    </rPh>
    <phoneticPr fontId="1"/>
  </si>
  <si>
    <t>料　金</t>
    <rPh sb="0" eb="1">
      <t>リョウ</t>
    </rPh>
    <rPh sb="2" eb="3">
      <t>キン</t>
    </rPh>
    <phoneticPr fontId="1"/>
  </si>
  <si>
    <t>プレジオツアー</t>
    <phoneticPr fontId="1"/>
  </si>
  <si>
    <t>シャトルバス（往路）</t>
    <rPh sb="7" eb="9">
      <t>オウロ</t>
    </rPh>
    <phoneticPr fontId="1"/>
  </si>
  <si>
    <t>（参加料に含まれます）</t>
    <rPh sb="1" eb="4">
      <t>サンカリョウ</t>
    </rPh>
    <rPh sb="5" eb="6">
      <t>フク</t>
    </rPh>
    <phoneticPr fontId="1"/>
  </si>
  <si>
    <t>昼食（10/6）</t>
    <rPh sb="0" eb="2">
      <t>チュウショク</t>
    </rPh>
    <phoneticPr fontId="1"/>
  </si>
  <si>
    <t>昼食（10/7）</t>
    <rPh sb="0" eb="2">
      <t>チュウショク</t>
    </rPh>
    <phoneticPr fontId="1"/>
  </si>
  <si>
    <t>シャトルバス（復路）</t>
    <rPh sb="7" eb="9">
      <t>フクロ</t>
    </rPh>
    <phoneticPr fontId="1"/>
  </si>
  <si>
    <t>ポストジオツアー</t>
    <phoneticPr fontId="1"/>
  </si>
  <si>
    <t>参加料</t>
    <rPh sb="0" eb="3">
      <t>サンカリョウ</t>
    </rPh>
    <phoneticPr fontId="1"/>
  </si>
  <si>
    <t>分科会、ポスターセッション、記念品等</t>
    <rPh sb="0" eb="3">
      <t>ブンカカイ</t>
    </rPh>
    <rPh sb="14" eb="17">
      <t>キネンヒン</t>
    </rPh>
    <rPh sb="17" eb="18">
      <t>トウ</t>
    </rPh>
    <phoneticPr fontId="1"/>
  </si>
  <si>
    <t>所属・職名</t>
    <rPh sb="0" eb="2">
      <t>ショゾク</t>
    </rPh>
    <rPh sb="3" eb="5">
      <t>ショクメイ</t>
    </rPh>
    <phoneticPr fontId="1"/>
  </si>
  <si>
    <t>　この度は「第９回日本ジオパーク全国大会・アポイ岳（北海道様似町）大会」にお申し込</t>
    <rPh sb="3" eb="4">
      <t>タビ</t>
    </rPh>
    <rPh sb="6" eb="7">
      <t>ダイ</t>
    </rPh>
    <rPh sb="8" eb="9">
      <t>カイ</t>
    </rPh>
    <rPh sb="9" eb="11">
      <t>ニホン</t>
    </rPh>
    <rPh sb="16" eb="18">
      <t>ゼンコク</t>
    </rPh>
    <rPh sb="18" eb="20">
      <t>タイカイ</t>
    </rPh>
    <rPh sb="24" eb="25">
      <t>ダケ</t>
    </rPh>
    <rPh sb="26" eb="29">
      <t>ホッカイドウ</t>
    </rPh>
    <rPh sb="29" eb="32">
      <t>サマニチョウ</t>
    </rPh>
    <rPh sb="33" eb="35">
      <t>タイカイ</t>
    </rPh>
    <rPh sb="38" eb="39">
      <t>モウ</t>
    </rPh>
    <rPh sb="40" eb="41">
      <t>コ</t>
    </rPh>
    <phoneticPr fontId="1"/>
  </si>
  <si>
    <t>み頂き、ありがとうございます。参加登録内容をご確認頂き、変更等がある場合は、上記</t>
    <rPh sb="15" eb="17">
      <t>サンカ</t>
    </rPh>
    <rPh sb="17" eb="19">
      <t>トウロク</t>
    </rPh>
    <rPh sb="19" eb="21">
      <t>ナイヨウ</t>
    </rPh>
    <rPh sb="23" eb="25">
      <t>カクニン</t>
    </rPh>
    <rPh sb="25" eb="26">
      <t>イタダ</t>
    </rPh>
    <rPh sb="28" eb="31">
      <t>ヘンコウトウ</t>
    </rPh>
    <rPh sb="34" eb="36">
      <t>バアイ</t>
    </rPh>
    <rPh sb="38" eb="40">
      <t>ジョウキ</t>
    </rPh>
    <phoneticPr fontId="1"/>
  </si>
  <si>
    <t>登録番号を添えて、日交旅行サービスへお問合せくださいますようお願いします。</t>
    <rPh sb="0" eb="2">
      <t>トウロク</t>
    </rPh>
    <rPh sb="2" eb="4">
      <t>バンゴウ</t>
    </rPh>
    <rPh sb="5" eb="6">
      <t>ソ</t>
    </rPh>
    <rPh sb="11" eb="13">
      <t>リョコウ</t>
    </rPh>
    <rPh sb="19" eb="21">
      <t>トイアワ</t>
    </rPh>
    <rPh sb="31" eb="32">
      <t>ネガ</t>
    </rPh>
    <phoneticPr fontId="1"/>
  </si>
  <si>
    <t>発行日</t>
    <rPh sb="0" eb="3">
      <t>ハッコウビ</t>
    </rPh>
    <phoneticPr fontId="1"/>
  </si>
  <si>
    <t>※登録番号無きものは無効です。</t>
    <rPh sb="1" eb="3">
      <t>トウロク</t>
    </rPh>
    <rPh sb="3" eb="5">
      <t>バンゴウ</t>
    </rPh>
    <rPh sb="5" eb="6">
      <t>ナ</t>
    </rPh>
    <rPh sb="10" eb="12">
      <t>ムコウ</t>
    </rPh>
    <phoneticPr fontId="1"/>
  </si>
  <si>
    <t>施設種類</t>
    <rPh sb="0" eb="2">
      <t>シセツ</t>
    </rPh>
    <rPh sb="2" eb="4">
      <t>シュルイ</t>
    </rPh>
    <phoneticPr fontId="1"/>
  </si>
  <si>
    <t>料金ランク</t>
    <rPh sb="0" eb="2">
      <t>リョウキン</t>
    </rPh>
    <phoneticPr fontId="1"/>
  </si>
  <si>
    <t>１泊朝食</t>
    <rPh sb="1" eb="2">
      <t>パク</t>
    </rPh>
    <rPh sb="2" eb="4">
      <t>チョウショク</t>
    </rPh>
    <phoneticPr fontId="1"/>
  </si>
  <si>
    <t>１名１室</t>
    <rPh sb="1" eb="2">
      <t>メイ</t>
    </rPh>
    <rPh sb="3" eb="4">
      <t>シツ</t>
    </rPh>
    <phoneticPr fontId="1"/>
  </si>
  <si>
    <t>２名１室</t>
    <rPh sb="1" eb="2">
      <t>メイ</t>
    </rPh>
    <rPh sb="3" eb="4">
      <t>シツ</t>
    </rPh>
    <phoneticPr fontId="1"/>
  </si>
  <si>
    <t>素泊まり</t>
    <rPh sb="0" eb="2">
      <t>スド</t>
    </rPh>
    <phoneticPr fontId="1"/>
  </si>
  <si>
    <t>宿泊場所への移動手段</t>
    <rPh sb="0" eb="2">
      <t>シュクハク</t>
    </rPh>
    <rPh sb="2" eb="4">
      <t>バショ</t>
    </rPh>
    <rPh sb="6" eb="8">
      <t>イドウ</t>
    </rPh>
    <rPh sb="8" eb="10">
      <t>シュダン</t>
    </rPh>
    <phoneticPr fontId="1"/>
  </si>
  <si>
    <r>
      <t>料金（</t>
    </r>
    <r>
      <rPr>
        <b/>
        <sz val="11"/>
        <color rgb="FFFF0000"/>
        <rFont val="ＭＳ Ｐゴシック"/>
        <family val="3"/>
        <charset val="128"/>
        <scheme val="minor"/>
      </rPr>
      <t>2泊分です</t>
    </r>
    <r>
      <rPr>
        <sz val="11"/>
        <color theme="1"/>
        <rFont val="ＭＳ Ｐゴシック"/>
        <family val="2"/>
        <charset val="128"/>
        <scheme val="minor"/>
      </rPr>
      <t>）</t>
    </r>
    <rPh sb="0" eb="2">
      <t>リョウキン</t>
    </rPh>
    <rPh sb="4" eb="5">
      <t>ハク</t>
    </rPh>
    <rPh sb="5" eb="6">
      <t>ブン</t>
    </rPh>
    <phoneticPr fontId="1"/>
  </si>
  <si>
    <t>移動手段</t>
    <rPh sb="0" eb="2">
      <t>イドウ</t>
    </rPh>
    <rPh sb="2" eb="4">
      <t>シュダン</t>
    </rPh>
    <phoneticPr fontId="1"/>
  </si>
  <si>
    <t>宿泊（10/5及び10/6）</t>
    <rPh sb="0" eb="2">
      <t>シュクハク</t>
    </rPh>
    <rPh sb="7" eb="8">
      <t>オヨ</t>
    </rPh>
    <phoneticPr fontId="1"/>
  </si>
  <si>
    <t>料金表</t>
    <rPh sb="0" eb="2">
      <t>リョウキン</t>
    </rPh>
    <rPh sb="2" eb="3">
      <t>ヒョウ</t>
    </rPh>
    <phoneticPr fontId="1"/>
  </si>
  <si>
    <t>１－２．同行者情報入力</t>
    <rPh sb="4" eb="7">
      <t>ドウコウシャ</t>
    </rPh>
    <rPh sb="7" eb="9">
      <t>ジョウホウ</t>
    </rPh>
    <rPh sb="9" eb="11">
      <t>ニュウリョク</t>
    </rPh>
    <phoneticPr fontId="1"/>
  </si>
  <si>
    <t>２．プレジオツアー参加入力</t>
    <rPh sb="9" eb="11">
      <t>サンカ</t>
    </rPh>
    <phoneticPr fontId="1"/>
  </si>
  <si>
    <t>３．ポストジオツアー参加入力</t>
    <rPh sb="10" eb="12">
      <t>サンカ</t>
    </rPh>
    <phoneticPr fontId="1"/>
  </si>
  <si>
    <t>６．昼食申込入力</t>
    <rPh sb="2" eb="4">
      <t>チュウショク</t>
    </rPh>
    <rPh sb="4" eb="6">
      <t>モウシコミ</t>
    </rPh>
    <rPh sb="6" eb="8">
      <t>ニュウリョク</t>
    </rPh>
    <phoneticPr fontId="1"/>
  </si>
  <si>
    <t>【10/5】新千歳空港13:30発　@3,500円</t>
    <rPh sb="6" eb="9">
      <t>シンチトセ</t>
    </rPh>
    <rPh sb="9" eb="11">
      <t>クウコウ</t>
    </rPh>
    <rPh sb="16" eb="17">
      <t>ハツ</t>
    </rPh>
    <rPh sb="24" eb="25">
      <t>エン</t>
    </rPh>
    <phoneticPr fontId="1"/>
  </si>
  <si>
    <t>【10/5】新千歳空港14:30発　@3,500円</t>
    <rPh sb="6" eb="9">
      <t>シンチトセ</t>
    </rPh>
    <rPh sb="9" eb="11">
      <t>クウコウ</t>
    </rPh>
    <rPh sb="16" eb="17">
      <t>ハツ</t>
    </rPh>
    <rPh sb="24" eb="25">
      <t>エン</t>
    </rPh>
    <phoneticPr fontId="1"/>
  </si>
  <si>
    <t>４．宿泊施設希望入力</t>
    <rPh sb="2" eb="4">
      <t>シュクハク</t>
    </rPh>
    <rPh sb="4" eb="6">
      <t>シセツ</t>
    </rPh>
    <rPh sb="6" eb="8">
      <t>キボウ</t>
    </rPh>
    <rPh sb="8" eb="10">
      <t>ニュウリョク</t>
    </rPh>
    <phoneticPr fontId="1"/>
  </si>
  <si>
    <t>５．シャトルバス予約入力</t>
    <rPh sb="8" eb="10">
      <t>ヨヤク</t>
    </rPh>
    <phoneticPr fontId="1"/>
  </si>
  <si>
    <t>ツアー名</t>
    <rPh sb="3" eb="4">
      <t>メイ</t>
    </rPh>
    <phoneticPr fontId="1"/>
  </si>
  <si>
    <t>要　幕の内弁当@1,000円</t>
    <rPh sb="0" eb="1">
      <t>ヨウ</t>
    </rPh>
    <rPh sb="2" eb="3">
      <t>マク</t>
    </rPh>
    <rPh sb="4" eb="5">
      <t>ウチ</t>
    </rPh>
    <rPh sb="5" eb="7">
      <t>ベントウ</t>
    </rPh>
    <rPh sb="13" eb="14">
      <t>エン</t>
    </rPh>
    <phoneticPr fontId="1"/>
  </si>
  <si>
    <t>要　おにぎり弁当@500円</t>
    <rPh sb="0" eb="1">
      <t>ヨウ</t>
    </rPh>
    <rPh sb="6" eb="8">
      <t>ベントウ</t>
    </rPh>
    <rPh sb="12" eb="13">
      <t>エン</t>
    </rPh>
    <phoneticPr fontId="1"/>
  </si>
  <si>
    <t>緊急連絡先</t>
    <rPh sb="0" eb="2">
      <t>キンキュウ</t>
    </rPh>
    <rPh sb="2" eb="5">
      <t>レンラクサキ</t>
    </rPh>
    <phoneticPr fontId="1"/>
  </si>
  <si>
    <t>大会当日も連絡ができる番号</t>
    <rPh sb="0" eb="2">
      <t>タイカイ</t>
    </rPh>
    <rPh sb="2" eb="4">
      <t>トウジツ</t>
    </rPh>
    <rPh sb="5" eb="7">
      <t>レンラク</t>
    </rPh>
    <rPh sb="11" eb="13">
      <t>バンゴウ</t>
    </rPh>
    <phoneticPr fontId="1"/>
  </si>
  <si>
    <t>氏　名</t>
    <rPh sb="0" eb="1">
      <t>シ</t>
    </rPh>
    <rPh sb="2" eb="3">
      <t>メイ</t>
    </rPh>
    <phoneticPr fontId="1"/>
  </si>
  <si>
    <t>名　前</t>
    <rPh sb="0" eb="1">
      <t>ナ</t>
    </rPh>
    <rPh sb="2" eb="3">
      <t>マエ</t>
    </rPh>
    <phoneticPr fontId="1"/>
  </si>
  <si>
    <t>住　所</t>
    <rPh sb="0" eb="1">
      <t>ジュウ</t>
    </rPh>
    <rPh sb="2" eb="3">
      <t>ショ</t>
    </rPh>
    <phoneticPr fontId="1"/>
  </si>
  <si>
    <t>電　話</t>
    <rPh sb="0" eb="1">
      <t>デン</t>
    </rPh>
    <rPh sb="2" eb="3">
      <t>ハナシ</t>
    </rPh>
    <phoneticPr fontId="1"/>
  </si>
  <si>
    <t>備　考</t>
    <rPh sb="0" eb="1">
      <t>ソナエ</t>
    </rPh>
    <rPh sb="2" eb="3">
      <t>コウ</t>
    </rPh>
    <phoneticPr fontId="1"/>
  </si>
  <si>
    <t>領収書</t>
    <rPh sb="0" eb="3">
      <t>リョウシュウショ</t>
    </rPh>
    <phoneticPr fontId="1"/>
  </si>
  <si>
    <t>請求書</t>
    <rPh sb="0" eb="3">
      <t>セイキュウショ</t>
    </rPh>
    <phoneticPr fontId="1"/>
  </si>
  <si>
    <t>宛　名</t>
    <rPh sb="0" eb="1">
      <t>アテ</t>
    </rPh>
    <rPh sb="2" eb="3">
      <t>メイ</t>
    </rPh>
    <phoneticPr fontId="1"/>
  </si>
  <si>
    <t>その他の場合記載</t>
    <rPh sb="2" eb="3">
      <t>タ</t>
    </rPh>
    <rPh sb="4" eb="6">
      <t>バアイ</t>
    </rPh>
    <rPh sb="6" eb="8">
      <t>キサイ</t>
    </rPh>
    <phoneticPr fontId="1"/>
  </si>
  <si>
    <t>１－１．申込代表者情報入力</t>
    <rPh sb="4" eb="6">
      <t>モウシコミ</t>
    </rPh>
    <rPh sb="6" eb="9">
      <t>ダイヒョウシャ</t>
    </rPh>
    <rPh sb="9" eb="11">
      <t>ジョウホウ</t>
    </rPh>
    <rPh sb="11" eb="13">
      <t>ニュウリョク</t>
    </rPh>
    <phoneticPr fontId="1"/>
  </si>
  <si>
    <t>１．ジオパークが担う普段の減災・防災活動って何？（プレツアー連動）</t>
    <rPh sb="8" eb="9">
      <t>ニナ</t>
    </rPh>
    <rPh sb="10" eb="12">
      <t>フダン</t>
    </rPh>
    <rPh sb="13" eb="14">
      <t>ゲン</t>
    </rPh>
    <rPh sb="14" eb="15">
      <t>サイ</t>
    </rPh>
    <rPh sb="16" eb="18">
      <t>ボウサイ</t>
    </rPh>
    <rPh sb="18" eb="20">
      <t>カツドウ</t>
    </rPh>
    <rPh sb="22" eb="23">
      <t>ナニ</t>
    </rPh>
    <rPh sb="30" eb="32">
      <t>レンドウ</t>
    </rPh>
    <phoneticPr fontId="1"/>
  </si>
  <si>
    <t>２．人の暮らしとジオを考える（プレツアー連動）</t>
    <rPh sb="2" eb="3">
      <t>ヒト</t>
    </rPh>
    <rPh sb="4" eb="5">
      <t>ク</t>
    </rPh>
    <rPh sb="11" eb="12">
      <t>カンガ</t>
    </rPh>
    <rPh sb="20" eb="22">
      <t>レンドウ</t>
    </rPh>
    <phoneticPr fontId="1"/>
  </si>
  <si>
    <t>３．学びが生み出す地域の未来づくり（プレツアー連動）</t>
    <rPh sb="2" eb="3">
      <t>マナ</t>
    </rPh>
    <rPh sb="5" eb="6">
      <t>ウ</t>
    </rPh>
    <rPh sb="7" eb="8">
      <t>ダ</t>
    </rPh>
    <rPh sb="9" eb="11">
      <t>チイキ</t>
    </rPh>
    <rPh sb="12" eb="14">
      <t>ミライ</t>
    </rPh>
    <rPh sb="23" eb="25">
      <t>レンドウ</t>
    </rPh>
    <phoneticPr fontId="1"/>
  </si>
  <si>
    <t>５．無形文化財の伝承と活用をジオパークで考える</t>
    <rPh sb="2" eb="4">
      <t>ムケイ</t>
    </rPh>
    <rPh sb="4" eb="7">
      <t>ブンカザイ</t>
    </rPh>
    <rPh sb="8" eb="10">
      <t>デンショウ</t>
    </rPh>
    <rPh sb="11" eb="13">
      <t>カツヨウ</t>
    </rPh>
    <rPh sb="20" eb="21">
      <t>カンガ</t>
    </rPh>
    <phoneticPr fontId="1"/>
  </si>
  <si>
    <t>６．自然災害とユニバーサルデザイン</t>
    <rPh sb="2" eb="4">
      <t>シゼン</t>
    </rPh>
    <rPh sb="4" eb="6">
      <t>サイガイ</t>
    </rPh>
    <phoneticPr fontId="1"/>
  </si>
  <si>
    <t>８．SDGｓから考えるジオパークと持続可能な社会</t>
    <rPh sb="8" eb="9">
      <t>カンガ</t>
    </rPh>
    <rPh sb="17" eb="19">
      <t>ジゾク</t>
    </rPh>
    <rPh sb="19" eb="21">
      <t>カノウ</t>
    </rPh>
    <rPh sb="22" eb="24">
      <t>シャカイ</t>
    </rPh>
    <phoneticPr fontId="1"/>
  </si>
  <si>
    <t>４．「備えあれば憂いなし!?」ガイドツアーのリスクマネジメント（プレツアー連動）</t>
    <rPh sb="3" eb="4">
      <t>ソナ</t>
    </rPh>
    <rPh sb="8" eb="9">
      <t>ウレ</t>
    </rPh>
    <rPh sb="37" eb="39">
      <t>レンドウ</t>
    </rPh>
    <phoneticPr fontId="1"/>
  </si>
  <si>
    <t>２．黒曜石をみる！つくる！つかう！！！黒曜石大満喫ツアー</t>
    <rPh sb="2" eb="5">
      <t>コクヨウセキ</t>
    </rPh>
    <rPh sb="19" eb="22">
      <t>コクヨウセキ</t>
    </rPh>
    <rPh sb="22" eb="23">
      <t>ダイ</t>
    </rPh>
    <rPh sb="23" eb="25">
      <t>マンキツ</t>
    </rPh>
    <phoneticPr fontId="1"/>
  </si>
  <si>
    <t>３．KON-SAI（昆（虫）祭・根菜）ジオツアーin丸瀬布</t>
    <rPh sb="10" eb="11">
      <t>コン</t>
    </rPh>
    <rPh sb="12" eb="13">
      <t>ムシ</t>
    </rPh>
    <rPh sb="14" eb="15">
      <t>サイ</t>
    </rPh>
    <rPh sb="16" eb="18">
      <t>コンサイ</t>
    </rPh>
    <rPh sb="26" eb="29">
      <t>マルセップ</t>
    </rPh>
    <phoneticPr fontId="1"/>
  </si>
  <si>
    <t>４．さぁ行こう！一億年時間旅行へ！！</t>
    <phoneticPr fontId="1"/>
  </si>
  <si>
    <t>９．中高大生ポスターセッションに参加（分科会は不参加）</t>
    <rPh sb="2" eb="5">
      <t>チュウコウダイ</t>
    </rPh>
    <rPh sb="5" eb="6">
      <t>セイ</t>
    </rPh>
    <rPh sb="16" eb="18">
      <t>サンカ</t>
    </rPh>
    <rPh sb="19" eb="22">
      <t>ブンカカイ</t>
    </rPh>
    <rPh sb="23" eb="24">
      <t>フ</t>
    </rPh>
    <rPh sb="24" eb="26">
      <t>サンカ</t>
    </rPh>
    <phoneticPr fontId="1"/>
  </si>
  <si>
    <t>10．参加しない</t>
    <phoneticPr fontId="1"/>
  </si>
  <si>
    <t>参考　：　登録分科会</t>
    <rPh sb="0" eb="2">
      <t>サンコウ</t>
    </rPh>
    <rPh sb="5" eb="7">
      <t>トウロク</t>
    </rPh>
    <rPh sb="7" eb="10">
      <t>ブンカカイ</t>
    </rPh>
    <phoneticPr fontId="1"/>
  </si>
  <si>
    <t>分科会、記念品等（中高大生ポスターセッションは無料）</t>
    <rPh sb="0" eb="3">
      <t>ブンカカイ</t>
    </rPh>
    <rPh sb="4" eb="7">
      <t>キネンヒン</t>
    </rPh>
    <rPh sb="7" eb="8">
      <t>トウ</t>
    </rPh>
    <rPh sb="9" eb="12">
      <t>チュウコウダイ</t>
    </rPh>
    <rPh sb="12" eb="13">
      <t>セイ</t>
    </rPh>
    <rPh sb="23" eb="25">
      <t>ムリョウ</t>
    </rPh>
    <phoneticPr fontId="1"/>
  </si>
  <si>
    <t>色掛け部分を入力してください。※印は必須入力項目です。</t>
    <rPh sb="0" eb="1">
      <t>イロ</t>
    </rPh>
    <rPh sb="1" eb="2">
      <t>ガ</t>
    </rPh>
    <rPh sb="3" eb="5">
      <t>ブブン</t>
    </rPh>
    <rPh sb="6" eb="8">
      <t>ニュウリョク</t>
    </rPh>
    <phoneticPr fontId="1"/>
  </si>
  <si>
    <t>色掛け部分をプルダウンから選択してください。</t>
  </si>
  <si>
    <t>色掛け部分をプルダウンから選択してください。</t>
    <rPh sb="0" eb="1">
      <t>イロ</t>
    </rPh>
    <rPh sb="1" eb="2">
      <t>ガ</t>
    </rPh>
    <rPh sb="3" eb="5">
      <t>ブブン</t>
    </rPh>
    <rPh sb="13" eb="15">
      <t>センタク</t>
    </rPh>
    <phoneticPr fontId="1"/>
  </si>
  <si>
    <t>※各宿泊場所では、朝食付き・または素泊まりでのご案内とさせていただきます。宿泊場所によって（場所によります）夕食付をお知らせいたします。</t>
    <rPh sb="1" eb="2">
      <t>カク</t>
    </rPh>
    <rPh sb="2" eb="4">
      <t>シュクハク</t>
    </rPh>
    <rPh sb="4" eb="6">
      <t>バショ</t>
    </rPh>
    <rPh sb="9" eb="11">
      <t>チョウショク</t>
    </rPh>
    <rPh sb="11" eb="12">
      <t>ツ</t>
    </rPh>
    <rPh sb="17" eb="19">
      <t>スド</t>
    </rPh>
    <rPh sb="24" eb="26">
      <t>アンナイ</t>
    </rPh>
    <phoneticPr fontId="1"/>
  </si>
  <si>
    <t>※宿泊料金は、御一人様の金額で算出しております。地域柄、ホテル・旅館に関しては、シングルタイプ部屋の数に限りがあります。</t>
    <rPh sb="24" eb="26">
      <t>チイキ</t>
    </rPh>
    <rPh sb="26" eb="27">
      <t>ガラ</t>
    </rPh>
    <rPh sb="35" eb="36">
      <t>カン</t>
    </rPh>
    <rPh sb="47" eb="49">
      <t>ヘヤ</t>
    </rPh>
    <rPh sb="50" eb="51">
      <t>カズ</t>
    </rPh>
    <phoneticPr fontId="1"/>
  </si>
  <si>
    <t>※ホテル・旅館（ツイン・トリプルタイプ・和室2名・和室3名以上）部屋に関しては、出来る限り定員での宿泊をご配慮くださいますよう、お願いいたします。</t>
    <rPh sb="5" eb="7">
      <t>リョカン</t>
    </rPh>
    <rPh sb="20" eb="22">
      <t>ワシツ</t>
    </rPh>
    <rPh sb="23" eb="24">
      <t>メイ</t>
    </rPh>
    <rPh sb="25" eb="27">
      <t>ワシツ</t>
    </rPh>
    <rPh sb="28" eb="31">
      <t>メイイジョウ</t>
    </rPh>
    <rPh sb="32" eb="34">
      <t>ヘヤ</t>
    </rPh>
    <rPh sb="35" eb="36">
      <t>カン</t>
    </rPh>
    <rPh sb="40" eb="42">
      <t>デキ</t>
    </rPh>
    <rPh sb="43" eb="44">
      <t>カギ</t>
    </rPh>
    <rPh sb="45" eb="47">
      <t>テイイン</t>
    </rPh>
    <rPh sb="49" eb="51">
      <t>シュクハク</t>
    </rPh>
    <rPh sb="53" eb="55">
      <t>ハイリョ</t>
    </rPh>
    <rPh sb="65" eb="66">
      <t>ネガ</t>
    </rPh>
    <phoneticPr fontId="1"/>
  </si>
  <si>
    <t>※各宿泊施設のご案内に関しましては、様似町役場商工観光課・日交ハイヤー株式会社からご連絡いたします。その際、宿泊する施設の名称・宿泊料金をご連絡いたします。</t>
    <rPh sb="1" eb="2">
      <t>カク</t>
    </rPh>
    <rPh sb="2" eb="4">
      <t>シュクハク</t>
    </rPh>
    <rPh sb="4" eb="6">
      <t>シセツ</t>
    </rPh>
    <rPh sb="8" eb="10">
      <t>アンナイ</t>
    </rPh>
    <rPh sb="11" eb="12">
      <t>カン</t>
    </rPh>
    <rPh sb="18" eb="21">
      <t>サマニチョウ</t>
    </rPh>
    <rPh sb="21" eb="23">
      <t>ヤクバ</t>
    </rPh>
    <rPh sb="23" eb="25">
      <t>ショウコウ</t>
    </rPh>
    <rPh sb="25" eb="27">
      <t>カンコウ</t>
    </rPh>
    <rPh sb="27" eb="28">
      <t>カ</t>
    </rPh>
    <rPh sb="29" eb="30">
      <t>ニチ</t>
    </rPh>
    <rPh sb="30" eb="31">
      <t>コウ</t>
    </rPh>
    <rPh sb="35" eb="37">
      <t>カブシキ</t>
    </rPh>
    <rPh sb="37" eb="39">
      <t>カイシャ</t>
    </rPh>
    <rPh sb="42" eb="44">
      <t>レンラク</t>
    </rPh>
    <rPh sb="52" eb="53">
      <t>サイ</t>
    </rPh>
    <rPh sb="54" eb="56">
      <t>シュクハク</t>
    </rPh>
    <rPh sb="58" eb="60">
      <t>シセツ</t>
    </rPh>
    <rPh sb="61" eb="63">
      <t>メイショウ</t>
    </rPh>
    <rPh sb="64" eb="66">
      <t>シュクハク</t>
    </rPh>
    <rPh sb="66" eb="68">
      <t>リョウキン</t>
    </rPh>
    <rPh sb="70" eb="72">
      <t>レンラク</t>
    </rPh>
    <phoneticPr fontId="1"/>
  </si>
  <si>
    <t>シャトルバス（実行委員会手配のものに乗車）</t>
    <rPh sb="7" eb="9">
      <t>ジッコウ</t>
    </rPh>
    <rPh sb="9" eb="12">
      <t>イインカイ</t>
    </rPh>
    <rPh sb="12" eb="14">
      <t>テハイ</t>
    </rPh>
    <rPh sb="18" eb="20">
      <t>ジョウシャ</t>
    </rPh>
    <phoneticPr fontId="1"/>
  </si>
  <si>
    <t>レンタカー、公用車等（自己手配により移動）</t>
    <rPh sb="6" eb="9">
      <t>コウヨウシャ</t>
    </rPh>
    <rPh sb="9" eb="10">
      <t>トウ</t>
    </rPh>
    <rPh sb="11" eb="13">
      <t>ジコ</t>
    </rPh>
    <rPh sb="13" eb="15">
      <t>テハイ</t>
    </rPh>
    <rPh sb="18" eb="20">
      <t>イドウ</t>
    </rPh>
    <phoneticPr fontId="1"/>
  </si>
  <si>
    <t>※相部屋の部屋割や、その他連絡事項等を記載してください。ただし、希望には添えない場合もありますので御了承願います。</t>
    <rPh sb="1" eb="4">
      <t>アイベヤ</t>
    </rPh>
    <rPh sb="5" eb="8">
      <t>ヘヤワリ</t>
    </rPh>
    <rPh sb="12" eb="13">
      <t>タ</t>
    </rPh>
    <rPh sb="13" eb="15">
      <t>レンラク</t>
    </rPh>
    <rPh sb="15" eb="17">
      <t>ジコウ</t>
    </rPh>
    <rPh sb="17" eb="18">
      <t>トウ</t>
    </rPh>
    <rPh sb="19" eb="21">
      <t>キサイ</t>
    </rPh>
    <rPh sb="32" eb="34">
      <t>キボウ</t>
    </rPh>
    <rPh sb="36" eb="37">
      <t>ソ</t>
    </rPh>
    <rPh sb="40" eb="42">
      <t>バアイ</t>
    </rPh>
    <rPh sb="49" eb="52">
      <t>ゴリョウショウ</t>
    </rPh>
    <rPh sb="52" eb="53">
      <t>ネガ</t>
    </rPh>
    <phoneticPr fontId="1"/>
  </si>
  <si>
    <t>※詳細については、「宿泊・シャトルバス申込要項」を参照願います。</t>
    <rPh sb="1" eb="3">
      <t>ショウサイ</t>
    </rPh>
    <rPh sb="10" eb="12">
      <t>シュクハク</t>
    </rPh>
    <rPh sb="19" eb="21">
      <t>モウシコミ</t>
    </rPh>
    <rPh sb="21" eb="23">
      <t>ヨウコウ</t>
    </rPh>
    <rPh sb="25" eb="27">
      <t>サンショウ</t>
    </rPh>
    <rPh sb="27" eb="28">
      <t>ネガ</t>
    </rPh>
    <phoneticPr fontId="1"/>
  </si>
  <si>
    <t>　エラーとなりますので、ご注意ください。</t>
    <rPh sb="13" eb="15">
      <t>チュウイ</t>
    </rPh>
    <phoneticPr fontId="1"/>
  </si>
  <si>
    <t>○プレツアーと連動する分科会に参加予定の方は、当該ツアーへの積極的な参加をお待ちしております。</t>
    <rPh sb="7" eb="9">
      <t>レンドウ</t>
    </rPh>
    <rPh sb="11" eb="14">
      <t>ブンカカイ</t>
    </rPh>
    <rPh sb="15" eb="17">
      <t>サンカ</t>
    </rPh>
    <rPh sb="17" eb="19">
      <t>ヨテイ</t>
    </rPh>
    <rPh sb="20" eb="21">
      <t>カタ</t>
    </rPh>
    <rPh sb="23" eb="25">
      <t>トウガイ</t>
    </rPh>
    <rPh sb="30" eb="33">
      <t>セッキョクテキ</t>
    </rPh>
    <rPh sb="34" eb="36">
      <t>サンカ</t>
    </rPh>
    <rPh sb="38" eb="39">
      <t>マ</t>
    </rPh>
    <phoneticPr fontId="1"/>
  </si>
  <si>
    <t>○プレジオツアーを参加希望登録して往路バスを選択した場合、またはポストジオツアーを参加希望登録して復路バスを選択した場合は、</t>
    <rPh sb="9" eb="11">
      <t>サンカ</t>
    </rPh>
    <rPh sb="11" eb="13">
      <t>キボウ</t>
    </rPh>
    <rPh sb="13" eb="15">
      <t>トウロク</t>
    </rPh>
    <rPh sb="17" eb="19">
      <t>オウロ</t>
    </rPh>
    <rPh sb="22" eb="24">
      <t>センタク</t>
    </rPh>
    <rPh sb="26" eb="28">
      <t>バアイ</t>
    </rPh>
    <rPh sb="41" eb="43">
      <t>サンカ</t>
    </rPh>
    <rPh sb="43" eb="45">
      <t>キボウ</t>
    </rPh>
    <rPh sb="45" eb="47">
      <t>トウロク</t>
    </rPh>
    <rPh sb="49" eb="51">
      <t>フクロ</t>
    </rPh>
    <rPh sb="54" eb="56">
      <t>センタク</t>
    </rPh>
    <rPh sb="58" eb="60">
      <t>バアイ</t>
    </rPh>
    <phoneticPr fontId="1"/>
  </si>
  <si>
    <t>黄掛け部分をプルダウンから選択してください。</t>
    <phoneticPr fontId="1"/>
  </si>
  <si>
    <t>○ツアー申込は基本的に先着順ですが、プレツアーと連動しない分科会に参加予定の方は、ツアー定員に余裕のある場合に受付します。</t>
    <rPh sb="4" eb="6">
      <t>モウシコミ</t>
    </rPh>
    <rPh sb="7" eb="10">
      <t>キホンテキ</t>
    </rPh>
    <rPh sb="11" eb="13">
      <t>センチャク</t>
    </rPh>
    <rPh sb="13" eb="14">
      <t>ジュン</t>
    </rPh>
    <rPh sb="24" eb="26">
      <t>レンドウ</t>
    </rPh>
    <rPh sb="29" eb="32">
      <t>ブンカカイ</t>
    </rPh>
    <rPh sb="33" eb="35">
      <t>サンカ</t>
    </rPh>
    <rPh sb="35" eb="37">
      <t>ヨテイ</t>
    </rPh>
    <rPh sb="38" eb="39">
      <t>カタ</t>
    </rPh>
    <rPh sb="44" eb="46">
      <t>テイイン</t>
    </rPh>
    <rPh sb="47" eb="49">
      <t>ヨユウ</t>
    </rPh>
    <rPh sb="52" eb="54">
      <t>バアイ</t>
    </rPh>
    <rPh sb="55" eb="57">
      <t>ウケツケ</t>
    </rPh>
    <phoneticPr fontId="1"/>
  </si>
  <si>
    <r>
      <t>○10/6（土）10時 新千歳空港発のバスは、</t>
    </r>
    <r>
      <rPr>
        <b/>
        <u/>
        <sz val="12"/>
        <color theme="1"/>
        <rFont val="ＭＳ Ｐゴシック"/>
        <family val="3"/>
        <charset val="128"/>
        <scheme val="minor"/>
      </rPr>
      <t>開会式、基調講演には間に合いません</t>
    </r>
    <r>
      <rPr>
        <sz val="12"/>
        <color theme="1"/>
        <rFont val="ＭＳ Ｐゴシック"/>
        <family val="3"/>
        <charset val="128"/>
        <scheme val="minor"/>
      </rPr>
      <t>。</t>
    </r>
    <rPh sb="6" eb="7">
      <t>ド</t>
    </rPh>
    <rPh sb="10" eb="11">
      <t>ジ</t>
    </rPh>
    <rPh sb="12" eb="15">
      <t>シンチトセ</t>
    </rPh>
    <rPh sb="15" eb="17">
      <t>クウコウ</t>
    </rPh>
    <rPh sb="17" eb="18">
      <t>ハツ</t>
    </rPh>
    <rPh sb="23" eb="25">
      <t>カイカイ</t>
    </rPh>
    <rPh sb="25" eb="26">
      <t>シキ</t>
    </rPh>
    <rPh sb="27" eb="29">
      <t>キチョウ</t>
    </rPh>
    <rPh sb="29" eb="31">
      <t>コウエン</t>
    </rPh>
    <rPh sb="33" eb="34">
      <t>マ</t>
    </rPh>
    <rPh sb="35" eb="36">
      <t>ア</t>
    </rPh>
    <phoneticPr fontId="1"/>
  </si>
  <si>
    <t>○参加登録者が20人を超える場合は、別ファイルで記入してください。</t>
    <rPh sb="1" eb="3">
      <t>サンカ</t>
    </rPh>
    <rPh sb="3" eb="6">
      <t>トウロクシャ</t>
    </rPh>
    <rPh sb="9" eb="10">
      <t>ニン</t>
    </rPh>
    <rPh sb="11" eb="12">
      <t>コ</t>
    </rPh>
    <rPh sb="14" eb="16">
      <t>バアイ</t>
    </rPh>
    <rPh sb="18" eb="19">
      <t>ベツ</t>
    </rPh>
    <rPh sb="24" eb="26">
      <t>キニュウ</t>
    </rPh>
    <phoneticPr fontId="1"/>
  </si>
  <si>
    <t>○会場周辺に飲食店はございますが、場所が限られますので、弁当の手配をご検討ください。</t>
    <rPh sb="1" eb="3">
      <t>カイジョウ</t>
    </rPh>
    <rPh sb="3" eb="5">
      <t>シュウヘン</t>
    </rPh>
    <rPh sb="6" eb="8">
      <t>インショク</t>
    </rPh>
    <rPh sb="8" eb="9">
      <t>テン</t>
    </rPh>
    <rPh sb="17" eb="19">
      <t>バショ</t>
    </rPh>
    <rPh sb="20" eb="21">
      <t>カギ</t>
    </rPh>
    <rPh sb="28" eb="30">
      <t>ベントウ</t>
    </rPh>
    <rPh sb="31" eb="33">
      <t>テハイ</t>
    </rPh>
    <rPh sb="35" eb="37">
      <t>ケントウ</t>
    </rPh>
    <phoneticPr fontId="1"/>
  </si>
  <si>
    <t>宿泊施設</t>
    <rPh sb="0" eb="2">
      <t>シュクハク</t>
    </rPh>
    <rPh sb="2" eb="4">
      <t>シセツ</t>
    </rPh>
    <phoneticPr fontId="1"/>
  </si>
  <si>
    <t>個人情報取得同意書</t>
    <rPh sb="0" eb="2">
      <t>コジン</t>
    </rPh>
    <rPh sb="2" eb="4">
      <t>ジョウホウ</t>
    </rPh>
    <rPh sb="4" eb="6">
      <t>シュトク</t>
    </rPh>
    <rPh sb="6" eb="9">
      <t>ドウイショ</t>
    </rPh>
    <phoneticPr fontId="1"/>
  </si>
  <si>
    <t>参加情報を入力いただく前に、下記をお読み頂き、最下部の同意欄のチェックボックスにチェックを入れてください</t>
    <rPh sb="0" eb="2">
      <t>サンカ</t>
    </rPh>
    <rPh sb="2" eb="4">
      <t>ジョウホウ</t>
    </rPh>
    <rPh sb="5" eb="7">
      <t>ニュウリョク</t>
    </rPh>
    <rPh sb="11" eb="12">
      <t>マエ</t>
    </rPh>
    <rPh sb="14" eb="16">
      <t>カキ</t>
    </rPh>
    <rPh sb="18" eb="19">
      <t>ヨ</t>
    </rPh>
    <rPh sb="20" eb="21">
      <t>イタダ</t>
    </rPh>
    <rPh sb="23" eb="24">
      <t>サイ</t>
    </rPh>
    <rPh sb="24" eb="26">
      <t>カブ</t>
    </rPh>
    <rPh sb="27" eb="29">
      <t>ドウイ</t>
    </rPh>
    <rPh sb="29" eb="30">
      <t>ラン</t>
    </rPh>
    <rPh sb="45" eb="46">
      <t>イ</t>
    </rPh>
    <phoneticPr fontId="1"/>
  </si>
  <si>
    <t>　日交ハイヤー株式会社及び第９回日本ジオパーク全国大会・アポイ岳（北海道様似町）大会実行委員会は、個人情報保護に係る法令、規定等に従い、お預かりした個人情報の取扱について、下記のとおり管理し、保護に努めてまいります。つきましては、下記内容をご理解いただき、参加登録者様各位の個人情報の提供及び利用に同意頂きますようお願い申し上げます。</t>
    <phoneticPr fontId="1"/>
  </si>
  <si>
    <t>２　第三者への委託・提供等
　次の場合を除き、当該個人情報を第三者に委託・提供を行うことはありません。下記の場合以外において個人情報を第三者に委託・提供等する必要が生じた場合は、その旨を通知し、改めて同意を得た上で委託・提供等を行います。
　（１）１に掲げたとおり、大会の申込内容に係る関係機関への必要最小限の範囲で提供する場合
　（２）官公庁から法的な手続きにより開示を求められた場合
　（３）参加登録者様または公衆の生命、健康、財産等の利益を保護するために必要な場合</t>
    <phoneticPr fontId="1"/>
  </si>
  <si>
    <t xml:space="preserve">３　個人情報を提供いただけなかった場合に生じる結果
　本内容に同意いただけなかった場合は、日交ハイヤー株式会社で実施するサービスがご提供できない場合があります。なお、当該サービスの提供の実施等に必要のない情報をご提供いただくことはありません。
</t>
    <phoneticPr fontId="1"/>
  </si>
  <si>
    <t>４　個人情報に関する権利
　参加登録者様からお預かりした個人情報について開示及び利用目的の請求をすることができます。
　また、その結果、個人情報の内容が事実ではない等の状況が確認された場合は、内容の訂正、追加または削除、利用の停止、消去を請求することもできます。
　個人情報の開示・訂正・削除等を請求される場合は、下記にご連絡をお願い致します。
　なお、本手続きにあたり、ご本人であることを確認させて頂きます。</t>
    <phoneticPr fontId="1"/>
  </si>
  <si>
    <t>　連絡先
　　　　　　　日交ハイヤー株式会社　日交旅行サービス
　　　　　　　　第９回日本ジオパーク全国大会・アポイ岳（北海道様似町大会）申込受付窓口
　　　　　　　E-mail：　entry9thjgnconference@gmail.com
　　　　　　　FAX：　0146-22-0275</t>
    <rPh sb="1" eb="4">
      <t>レンラクサキ</t>
    </rPh>
    <rPh sb="12" eb="14">
      <t>ニッコウ</t>
    </rPh>
    <rPh sb="18" eb="22">
      <t>カブシキガイシャ</t>
    </rPh>
    <rPh sb="23" eb="25">
      <t>ニッコウ</t>
    </rPh>
    <rPh sb="25" eb="27">
      <t>リョコウ</t>
    </rPh>
    <rPh sb="40" eb="41">
      <t>ダイ</t>
    </rPh>
    <rPh sb="42" eb="43">
      <t>カイ</t>
    </rPh>
    <rPh sb="43" eb="45">
      <t>ニホン</t>
    </rPh>
    <rPh sb="50" eb="52">
      <t>ゼンコク</t>
    </rPh>
    <rPh sb="52" eb="54">
      <t>タイカイ</t>
    </rPh>
    <rPh sb="58" eb="59">
      <t>ダケ</t>
    </rPh>
    <rPh sb="60" eb="63">
      <t>ホッカイドウ</t>
    </rPh>
    <rPh sb="63" eb="66">
      <t>サマニチョウ</t>
    </rPh>
    <rPh sb="66" eb="68">
      <t>タイカイ</t>
    </rPh>
    <rPh sb="69" eb="71">
      <t>モウシコミ</t>
    </rPh>
    <rPh sb="71" eb="73">
      <t>ウケツケ</t>
    </rPh>
    <rPh sb="73" eb="75">
      <t>マドグチ</t>
    </rPh>
    <phoneticPr fontId="1"/>
  </si>
  <si>
    <t>○ツアーによっては、JGNの各会議に出席できませんのでご注意ください。</t>
    <rPh sb="14" eb="17">
      <t>カクカイギ</t>
    </rPh>
    <rPh sb="18" eb="20">
      <t>シュッセキ</t>
    </rPh>
    <rPh sb="28" eb="30">
      <t>チュウイ</t>
    </rPh>
    <phoneticPr fontId="1"/>
  </si>
  <si>
    <t>（素泊まり）</t>
    <rPh sb="1" eb="3">
      <t>スド</t>
    </rPh>
    <phoneticPr fontId="1"/>
  </si>
  <si>
    <t>（朝食付き）</t>
    <rPh sb="1" eb="3">
      <t>チョウショク</t>
    </rPh>
    <rPh sb="3" eb="4">
      <t>ツ</t>
    </rPh>
    <phoneticPr fontId="1"/>
  </si>
  <si>
    <t>３～８名１室　Ｓ　12,000円[SO11]</t>
    <rPh sb="5" eb="6">
      <t>シツ</t>
    </rPh>
    <rPh sb="15" eb="16">
      <t>エン</t>
    </rPh>
    <phoneticPr fontId="1"/>
  </si>
  <si>
    <t>３～８名１室　Ｅ　 4,000円[SO16]</t>
    <rPh sb="5" eb="6">
      <t>シツ</t>
    </rPh>
    <rPh sb="15" eb="16">
      <t>エン</t>
    </rPh>
    <phoneticPr fontId="1"/>
  </si>
  <si>
    <t>2段ベッド4・8名　　4,000円[SO17]</t>
    <rPh sb="1" eb="2">
      <t>ダン</t>
    </rPh>
    <rPh sb="8" eb="9">
      <t>メイ</t>
    </rPh>
    <rPh sb="16" eb="17">
      <t>エン</t>
    </rPh>
    <phoneticPr fontId="1"/>
  </si>
  <si>
    <t>大広間15名　　     4,000円[SO18]</t>
    <rPh sb="0" eb="3">
      <t>オオヒロマ</t>
    </rPh>
    <rPh sb="5" eb="6">
      <t>メイ</t>
    </rPh>
    <rPh sb="18" eb="19">
      <t>エン</t>
    </rPh>
    <phoneticPr fontId="1"/>
  </si>
  <si>
    <t>３～８名１室　Ｓ　13,000円[WB10]</t>
    <rPh sb="5" eb="6">
      <t>シツ</t>
    </rPh>
    <rPh sb="15" eb="16">
      <t>エン</t>
    </rPh>
    <phoneticPr fontId="1"/>
  </si>
  <si>
    <t>３～８名１室　Ｃ　 6,500円[WB13]</t>
    <rPh sb="5" eb="6">
      <t>シツ</t>
    </rPh>
    <rPh sb="15" eb="16">
      <t>エン</t>
    </rPh>
    <phoneticPr fontId="1"/>
  </si>
  <si>
    <t>３～８名１室　Ｄ　 6,000円[WB14]</t>
    <rPh sb="5" eb="6">
      <t>シツ</t>
    </rPh>
    <rPh sb="15" eb="16">
      <t>エン</t>
    </rPh>
    <phoneticPr fontId="1"/>
  </si>
  <si>
    <t>2段ベッド4・8名　　4,500円[WB15]</t>
    <rPh sb="1" eb="2">
      <t>ダン</t>
    </rPh>
    <rPh sb="8" eb="9">
      <t>メイ</t>
    </rPh>
    <rPh sb="16" eb="17">
      <t>エン</t>
    </rPh>
    <phoneticPr fontId="1"/>
  </si>
  <si>
    <t>大広間15名　　     4,500円[WB16]</t>
    <rPh sb="0" eb="3">
      <t>オオヒロマ</t>
    </rPh>
    <rPh sb="5" eb="6">
      <t>メイ</t>
    </rPh>
    <rPh sb="18" eb="19">
      <t>エン</t>
    </rPh>
    <phoneticPr fontId="1"/>
  </si>
  <si>
    <t>１名１室　Ｓ　16,000円[WB01]</t>
    <rPh sb="1" eb="2">
      <t>メイ</t>
    </rPh>
    <rPh sb="3" eb="4">
      <t>シツ</t>
    </rPh>
    <rPh sb="13" eb="14">
      <t>エン</t>
    </rPh>
    <phoneticPr fontId="1"/>
  </si>
  <si>
    <t>１名１室　Ｓ　15,000円[SO01]</t>
    <rPh sb="1" eb="2">
      <t>メイ</t>
    </rPh>
    <rPh sb="3" eb="4">
      <t>シツ</t>
    </rPh>
    <rPh sb="13" eb="14">
      <t>エン</t>
    </rPh>
    <phoneticPr fontId="1"/>
  </si>
  <si>
    <t>自己手配はチェック</t>
    <rPh sb="0" eb="2">
      <t>ジコ</t>
    </rPh>
    <rPh sb="2" eb="4">
      <t>テハイ</t>
    </rPh>
    <phoneticPr fontId="1"/>
  </si>
  <si>
    <t>色掛け部分のいずれかを選択またはチェックしてください</t>
    <rPh sb="0" eb="1">
      <t>イロ</t>
    </rPh>
    <rPh sb="1" eb="2">
      <t>カ</t>
    </rPh>
    <rPh sb="3" eb="5">
      <t>ブブン</t>
    </rPh>
    <rPh sb="11" eb="13">
      <t>センタク</t>
    </rPh>
    <phoneticPr fontId="1"/>
  </si>
  <si>
    <t>３～８名１室</t>
    <rPh sb="3" eb="4">
      <t>メイ</t>
    </rPh>
    <rPh sb="5" eb="6">
      <t>シツ</t>
    </rPh>
    <phoneticPr fontId="1"/>
  </si>
  <si>
    <t>２段ベッド４・８名</t>
    <rPh sb="1" eb="2">
      <t>ダン</t>
    </rPh>
    <rPh sb="8" eb="9">
      <t>メイ</t>
    </rPh>
    <phoneticPr fontId="1"/>
  </si>
  <si>
    <t>１泊朝食付き</t>
    <rPh sb="1" eb="2">
      <t>パク</t>
    </rPh>
    <rPh sb="2" eb="4">
      <t>チョウショク</t>
    </rPh>
    <rPh sb="4" eb="5">
      <t>ツ</t>
    </rPh>
    <phoneticPr fontId="1"/>
  </si>
  <si>
    <t>リゾートホテル
ビジネスホテル
旅館</t>
    <rPh sb="16" eb="18">
      <t>リョカン</t>
    </rPh>
    <phoneticPr fontId="1"/>
  </si>
  <si>
    <t>ビジネスホテル
旅館</t>
    <rPh sb="8" eb="10">
      <t>リョカン</t>
    </rPh>
    <phoneticPr fontId="1"/>
  </si>
  <si>
    <t>例：
2名1室希望の4名のうち、同行者１と同行者３、同行者２と同行者４の部屋割りとする。
同行者５は、10月6日（土）に現地入りするため、1泊のみの手配を希望する。
～の事情により、○○及び△△については、会場になるべく近い場所を希望する。
民泊を希望する
宿泊地の立地よりは料金を重視する　　など</t>
    <rPh sb="0" eb="1">
      <t>レイ</t>
    </rPh>
    <rPh sb="4" eb="5">
      <t>メイ</t>
    </rPh>
    <rPh sb="6" eb="7">
      <t>シツ</t>
    </rPh>
    <rPh sb="7" eb="9">
      <t>キボウ</t>
    </rPh>
    <rPh sb="11" eb="12">
      <t>メイ</t>
    </rPh>
    <rPh sb="16" eb="19">
      <t>ドウコウシャ</t>
    </rPh>
    <rPh sb="21" eb="24">
      <t>ドウコウシャ</t>
    </rPh>
    <rPh sb="26" eb="29">
      <t>ドウコウシャ</t>
    </rPh>
    <rPh sb="31" eb="34">
      <t>ドウコウシャ</t>
    </rPh>
    <rPh sb="36" eb="39">
      <t>ヘヤワ</t>
    </rPh>
    <rPh sb="45" eb="48">
      <t>ドウコウシャ</t>
    </rPh>
    <rPh sb="53" eb="54">
      <t>ガツ</t>
    </rPh>
    <rPh sb="55" eb="56">
      <t>カ</t>
    </rPh>
    <rPh sb="57" eb="58">
      <t>ド</t>
    </rPh>
    <rPh sb="60" eb="62">
      <t>ゲンチ</t>
    </rPh>
    <rPh sb="62" eb="63">
      <t>イ</t>
    </rPh>
    <rPh sb="70" eb="71">
      <t>パク</t>
    </rPh>
    <rPh sb="74" eb="76">
      <t>テハイ</t>
    </rPh>
    <rPh sb="77" eb="79">
      <t>キボウ</t>
    </rPh>
    <rPh sb="85" eb="87">
      <t>ジジョウ</t>
    </rPh>
    <rPh sb="93" eb="94">
      <t>オヨ</t>
    </rPh>
    <rPh sb="103" eb="105">
      <t>カイジョウ</t>
    </rPh>
    <rPh sb="110" eb="111">
      <t>チカ</t>
    </rPh>
    <rPh sb="112" eb="114">
      <t>バショ</t>
    </rPh>
    <rPh sb="115" eb="117">
      <t>キボウ</t>
    </rPh>
    <rPh sb="121" eb="122">
      <t>ミン</t>
    </rPh>
    <rPh sb="122" eb="123">
      <t>ハク</t>
    </rPh>
    <rPh sb="124" eb="126">
      <t>キボウ</t>
    </rPh>
    <rPh sb="129" eb="132">
      <t>シュクハクチ</t>
    </rPh>
    <rPh sb="133" eb="135">
      <t>リッチ</t>
    </rPh>
    <rPh sb="138" eb="140">
      <t>リョウキン</t>
    </rPh>
    <rPh sb="141" eb="143">
      <t>ジュウシ</t>
    </rPh>
    <phoneticPr fontId="1"/>
  </si>
  <si>
    <t>ゲストハウス
民泊</t>
    <rPh sb="7" eb="8">
      <t>ミン</t>
    </rPh>
    <rPh sb="8" eb="9">
      <t>ハク</t>
    </rPh>
    <phoneticPr fontId="1"/>
  </si>
  <si>
    <t>―</t>
    <phoneticPr fontId="1"/>
  </si>
  <si>
    <t>７．備考・自由記入欄</t>
    <rPh sb="2" eb="4">
      <t>ビコウ</t>
    </rPh>
    <rPh sb="5" eb="7">
      <t>ジユウ</t>
    </rPh>
    <rPh sb="7" eb="9">
      <t>キニュウ</t>
    </rPh>
    <rPh sb="9" eb="10">
      <t>ラン</t>
    </rPh>
    <phoneticPr fontId="1"/>
  </si>
  <si>
    <t>リゾートホテル
ビジネスホテル</t>
    <phoneticPr fontId="1"/>
  </si>
  <si>
    <t>S</t>
    <phoneticPr fontId="1"/>
  </si>
  <si>
    <t>A</t>
    <phoneticPr fontId="1"/>
  </si>
  <si>
    <t>B</t>
    <phoneticPr fontId="1"/>
  </si>
  <si>
    <t>C</t>
    <phoneticPr fontId="1"/>
  </si>
  <si>
    <t>D</t>
    <phoneticPr fontId="1"/>
  </si>
  <si>
    <t>E</t>
    <phoneticPr fontId="1"/>
  </si>
  <si>
    <t>○中高大生ポスターセッションのみ参加する場合は、分科会選択プルダウンから９番を選んでください。</t>
    <rPh sb="1" eb="4">
      <t>チュウコウダイ</t>
    </rPh>
    <rPh sb="4" eb="5">
      <t>セイ</t>
    </rPh>
    <rPh sb="16" eb="18">
      <t>サンカ</t>
    </rPh>
    <rPh sb="20" eb="22">
      <t>バアイ</t>
    </rPh>
    <rPh sb="24" eb="27">
      <t>ブンカカイ</t>
    </rPh>
    <rPh sb="27" eb="29">
      <t>センタク</t>
    </rPh>
    <rPh sb="37" eb="38">
      <t>バン</t>
    </rPh>
    <rPh sb="39" eb="40">
      <t>エラ</t>
    </rPh>
    <phoneticPr fontId="1"/>
  </si>
  <si>
    <t>○予約の変更、キャンセル等詳細については、「宿泊・シャトルバス申込要項」を参照願います。</t>
    <rPh sb="1" eb="3">
      <t>ヨヤク</t>
    </rPh>
    <rPh sb="4" eb="6">
      <t>ヘンコウ</t>
    </rPh>
    <rPh sb="12" eb="13">
      <t>トウ</t>
    </rPh>
    <rPh sb="13" eb="15">
      <t>ショウサイ</t>
    </rPh>
    <rPh sb="22" eb="24">
      <t>シュクハク</t>
    </rPh>
    <rPh sb="31" eb="33">
      <t>モウシコミ</t>
    </rPh>
    <rPh sb="33" eb="35">
      <t>ヨウコウ</t>
    </rPh>
    <rPh sb="37" eb="39">
      <t>サンショウ</t>
    </rPh>
    <rPh sb="39" eb="40">
      <t>ネガ</t>
    </rPh>
    <phoneticPr fontId="1"/>
  </si>
  <si>
    <t>○入力欄は、シート下部にあります。画面上に見えない場合は、スクロールさせてください。</t>
    <rPh sb="1" eb="3">
      <t>ニュウリョク</t>
    </rPh>
    <rPh sb="3" eb="4">
      <t>ラン</t>
    </rPh>
    <rPh sb="9" eb="11">
      <t>カブ</t>
    </rPh>
    <rPh sb="17" eb="20">
      <t>ガメンジョウ</t>
    </rPh>
    <rPh sb="21" eb="22">
      <t>ミ</t>
    </rPh>
    <rPh sb="25" eb="27">
      <t>バアイ</t>
    </rPh>
    <phoneticPr fontId="1"/>
  </si>
  <si>
    <t>１　個人情報の利用目的
　当様式において入力された個人情報については、第９回日本ジオパーク全国大会・アポイ岳（北海道様似町）大会（以下、「大会」という）において、参加登録者様との連絡や運送・宿泊施設等の手配のために利用させて頂くほか、必要最小限の範囲内において大会関係機関等に提供するためにのみ用い、大会に関係のない業務等への利用は行いません。</t>
    <rPh sb="66" eb="68">
      <t>イカ</t>
    </rPh>
    <rPh sb="70" eb="72">
      <t>タイカイ</t>
    </rPh>
    <phoneticPr fontId="1"/>
  </si>
  <si>
    <t>宿泊料</t>
    <rPh sb="0" eb="3">
      <t>シュクハクリョウ</t>
    </rPh>
    <phoneticPr fontId="1"/>
  </si>
  <si>
    <t>○リーダーセッション（分科会７番）に参加希望する場合、ワークショップ及びミニ巡検それぞれの参加可否を入力してください。</t>
    <rPh sb="11" eb="14">
      <t>ブンカカイ</t>
    </rPh>
    <rPh sb="15" eb="16">
      <t>バン</t>
    </rPh>
    <rPh sb="18" eb="20">
      <t>サンカ</t>
    </rPh>
    <rPh sb="20" eb="22">
      <t>キボウ</t>
    </rPh>
    <rPh sb="24" eb="26">
      <t>バアイ</t>
    </rPh>
    <rPh sb="34" eb="35">
      <t>オヨ</t>
    </rPh>
    <rPh sb="38" eb="40">
      <t>ジュンケン</t>
    </rPh>
    <rPh sb="45" eb="47">
      <t>サンカ</t>
    </rPh>
    <rPh sb="47" eb="49">
      <t>カヒ</t>
    </rPh>
    <rPh sb="50" eb="52">
      <t>ニュウリョク</t>
    </rPh>
    <phoneticPr fontId="1"/>
  </si>
  <si>
    <t>※内容詳細については、「プレジオツアー（分科会事前巡検）募集要項」を参照願います。</t>
    <rPh sb="1" eb="3">
      <t>ナイヨウ</t>
    </rPh>
    <rPh sb="3" eb="5">
      <t>ショウサイ</t>
    </rPh>
    <rPh sb="20" eb="23">
      <t>ブンカカイ</t>
    </rPh>
    <rPh sb="23" eb="25">
      <t>ジゼン</t>
    </rPh>
    <rPh sb="25" eb="27">
      <t>ジュンケン</t>
    </rPh>
    <rPh sb="28" eb="30">
      <t>ボシュウ</t>
    </rPh>
    <rPh sb="30" eb="32">
      <t>ヨウコウ</t>
    </rPh>
    <rPh sb="34" eb="36">
      <t>サンショウ</t>
    </rPh>
    <rPh sb="36" eb="37">
      <t>ネガ</t>
    </rPh>
    <phoneticPr fontId="1"/>
  </si>
  <si>
    <t>５．プロガイドと歩く「風穴の森」トレッキングツアー</t>
    <rPh sb="8" eb="9">
      <t>アル</t>
    </rPh>
    <rPh sb="11" eb="13">
      <t>カザアナ</t>
    </rPh>
    <rPh sb="14" eb="15">
      <t>モリ</t>
    </rPh>
    <phoneticPr fontId="1"/>
  </si>
  <si>
    <t>　なお、コース３「KON-SAI（昆（虫）祭・根菜）ジオツアーin丸瀬布」のみ分科会と連動しないツアーです。</t>
    <rPh sb="39" eb="42">
      <t>ブンカカイ</t>
    </rPh>
    <rPh sb="43" eb="45">
      <t>レンドウ</t>
    </rPh>
    <phoneticPr fontId="1"/>
  </si>
  <si>
    <t>※内容詳細については、「ポストジオツアー募集要項」を参照願います。</t>
    <rPh sb="1" eb="3">
      <t>ナイヨウ</t>
    </rPh>
    <rPh sb="3" eb="5">
      <t>ショウサイ</t>
    </rPh>
    <rPh sb="20" eb="22">
      <t>ボシュウ</t>
    </rPh>
    <rPh sb="22" eb="24">
      <t>ヨウコウ</t>
    </rPh>
    <rPh sb="26" eb="28">
      <t>サンショウ</t>
    </rPh>
    <rPh sb="28" eb="29">
      <t>ネガ</t>
    </rPh>
    <phoneticPr fontId="1"/>
  </si>
  <si>
    <t>―</t>
    <phoneticPr fontId="1"/>
  </si>
  <si>
    <t>［未受付］</t>
    <rPh sb="1" eb="2">
      <t>ミ</t>
    </rPh>
    <rPh sb="2" eb="4">
      <t>ウケツケ</t>
    </rPh>
    <phoneticPr fontId="1"/>
  </si>
  <si>
    <t>受付完了後登録番号記載のうえ、日交ハイヤー㈱より送付します</t>
    <rPh sb="0" eb="2">
      <t>ウケツケ</t>
    </rPh>
    <rPh sb="2" eb="4">
      <t>カンリョウ</t>
    </rPh>
    <rPh sb="4" eb="5">
      <t>ゴ</t>
    </rPh>
    <rPh sb="5" eb="7">
      <t>トウロク</t>
    </rPh>
    <rPh sb="7" eb="9">
      <t>バンゴウ</t>
    </rPh>
    <rPh sb="9" eb="11">
      <t>キサイ</t>
    </rPh>
    <rPh sb="15" eb="17">
      <t>ニッコウ</t>
    </rPh>
    <rPh sb="24" eb="26">
      <t>ソウフ</t>
    </rPh>
    <phoneticPr fontId="1"/>
  </si>
  <si>
    <t>　お弁当とともにお楽しみください。</t>
    <rPh sb="2" eb="4">
      <t>ベントウ</t>
    </rPh>
    <rPh sb="9" eb="10">
      <t>タノ</t>
    </rPh>
    <phoneticPr fontId="1"/>
  </si>
  <si>
    <t>　なお、両日において、会場前で物産展を開催しており、うち６日については屋台の出店もありますので、</t>
    <rPh sb="4" eb="6">
      <t>リョウジツ</t>
    </rPh>
    <rPh sb="11" eb="13">
      <t>カイジョウ</t>
    </rPh>
    <rPh sb="13" eb="14">
      <t>マエ</t>
    </rPh>
    <rPh sb="15" eb="18">
      <t>ブッサンテン</t>
    </rPh>
    <rPh sb="19" eb="21">
      <t>カイサイ</t>
    </rPh>
    <rPh sb="29" eb="30">
      <t>カ</t>
    </rPh>
    <rPh sb="35" eb="37">
      <t>ヤタイ</t>
    </rPh>
    <rPh sb="38" eb="40">
      <t>シュッテン</t>
    </rPh>
    <phoneticPr fontId="1"/>
  </si>
  <si>
    <t>お問合せ先</t>
    <rPh sb="1" eb="2">
      <t>ト</t>
    </rPh>
    <rPh sb="2" eb="3">
      <t>アワ</t>
    </rPh>
    <rPh sb="4" eb="5">
      <t>サキ</t>
    </rPh>
    <phoneticPr fontId="1"/>
  </si>
  <si>
    <t>　日交ハイヤー㈱日交旅行サービス</t>
    <rPh sb="1" eb="3">
      <t>ニッコウ</t>
    </rPh>
    <rPh sb="8" eb="10">
      <t>ニッコウ</t>
    </rPh>
    <rPh sb="10" eb="12">
      <t>リョコウ</t>
    </rPh>
    <phoneticPr fontId="1"/>
  </si>
  <si>
    <t>　　第９回日本ジオパーク全国大会・アポイ岳（北海道様似町）大会　申込受付係</t>
    <rPh sb="2" eb="3">
      <t>ダイ</t>
    </rPh>
    <rPh sb="4" eb="5">
      <t>カイ</t>
    </rPh>
    <rPh sb="5" eb="7">
      <t>ニホン</t>
    </rPh>
    <rPh sb="12" eb="14">
      <t>ゼンコク</t>
    </rPh>
    <rPh sb="14" eb="16">
      <t>タイカイ</t>
    </rPh>
    <rPh sb="20" eb="21">
      <t>ダケ</t>
    </rPh>
    <rPh sb="22" eb="25">
      <t>ホッカイドウ</t>
    </rPh>
    <rPh sb="25" eb="28">
      <t>サマニチョウ</t>
    </rPh>
    <rPh sb="29" eb="31">
      <t>タイカイ</t>
    </rPh>
    <rPh sb="32" eb="34">
      <t>モウシコミ</t>
    </rPh>
    <rPh sb="34" eb="36">
      <t>ウケツケ</t>
    </rPh>
    <rPh sb="36" eb="37">
      <t>ガカリ</t>
    </rPh>
    <phoneticPr fontId="1"/>
  </si>
  <si>
    <t>　第９回日本ジオパーク全国大会・アポイ岳（北海道様似町）大会実行委員会事務局</t>
    <rPh sb="30" eb="32">
      <t>ジッコウ</t>
    </rPh>
    <rPh sb="32" eb="35">
      <t>イインカイ</t>
    </rPh>
    <rPh sb="35" eb="38">
      <t>ジムキョク</t>
    </rPh>
    <phoneticPr fontId="1"/>
  </si>
  <si>
    <t>　　（様似町商工観光課）</t>
    <rPh sb="3" eb="6">
      <t>サマニチョウ</t>
    </rPh>
    <rPh sb="6" eb="8">
      <t>ショウコウ</t>
    </rPh>
    <rPh sb="8" eb="11">
      <t>カンコウカ</t>
    </rPh>
    <phoneticPr fontId="1"/>
  </si>
  <si>
    <t>　　　【E-Mail】　entry9thjgnconference@gmail.com</t>
    <phoneticPr fontId="1"/>
  </si>
  <si>
    <t>　　　【E-Mail】　entry9thjgnconference@gmail.com</t>
    <phoneticPr fontId="1"/>
  </si>
  <si>
    <t>　　　【E-Mail】　apoi.geopark@samani.jp</t>
    <phoneticPr fontId="1"/>
  </si>
  <si>
    <t>　　　【TEL】　0146-22-3153　　　【FAX】0146-22-0275</t>
    <phoneticPr fontId="1"/>
  </si>
  <si>
    <t>　　　【TEL】　0146-36-2120　　　【FAX】0146-36-2662</t>
    <phoneticPr fontId="1"/>
  </si>
  <si>
    <t>○</t>
    <phoneticPr fontId="1"/>
  </si>
  <si>
    <t>７．Discussion with Prof. Nickolas ZOUROS・坂下様似町長によるミニ巡検</t>
    <rPh sb="40" eb="42">
      <t>サカシタ</t>
    </rPh>
    <rPh sb="42" eb="45">
      <t>サマニチョウ</t>
    </rPh>
    <rPh sb="45" eb="46">
      <t>チョウ</t>
    </rPh>
    <rPh sb="51" eb="53">
      <t>ジュンケン</t>
    </rPh>
    <phoneticPr fontId="1"/>
  </si>
  <si>
    <t>体験ワークショップ出展</t>
    <rPh sb="0" eb="2">
      <t>タイケン</t>
    </rPh>
    <rPh sb="9" eb="11">
      <t>シュッテン</t>
    </rPh>
    <phoneticPr fontId="1"/>
  </si>
  <si>
    <t>体験ワークショップ</t>
    <rPh sb="0" eb="2">
      <t>タイケン</t>
    </rPh>
    <phoneticPr fontId="1"/>
  </si>
  <si>
    <t>○レンタカー等で移動予定の方は、ツアー宿泊地で下車（解散）することもできます。</t>
    <rPh sb="6" eb="7">
      <t>トウ</t>
    </rPh>
    <rPh sb="8" eb="10">
      <t>イドウ</t>
    </rPh>
    <rPh sb="10" eb="12">
      <t>ヨテイ</t>
    </rPh>
    <rPh sb="13" eb="14">
      <t>カタ</t>
    </rPh>
    <rPh sb="19" eb="22">
      <t>シュクハクチ</t>
    </rPh>
    <rPh sb="23" eb="25">
      <t>ゲシャ</t>
    </rPh>
    <rPh sb="26" eb="28">
      <t>カイサン</t>
    </rPh>
    <phoneticPr fontId="1"/>
  </si>
  <si>
    <r>
      <t>　ただし、</t>
    </r>
    <r>
      <rPr>
        <u/>
        <sz val="12"/>
        <color theme="1"/>
        <rFont val="ＭＳ Ｐゴシック"/>
        <family val="3"/>
        <charset val="128"/>
        <scheme val="minor"/>
      </rPr>
      <t>コース６及び７については、経路上出発地に戻りませんので、途中下車することはできません</t>
    </r>
    <r>
      <rPr>
        <sz val="12"/>
        <color theme="1"/>
        <rFont val="ＭＳ Ｐゴシック"/>
        <family val="3"/>
        <charset val="128"/>
        <scheme val="minor"/>
      </rPr>
      <t>。</t>
    </r>
    <rPh sb="9" eb="10">
      <t>オヨ</t>
    </rPh>
    <rPh sb="18" eb="20">
      <t>ケイロ</t>
    </rPh>
    <rPh sb="20" eb="21">
      <t>ジョウ</t>
    </rPh>
    <rPh sb="21" eb="24">
      <t>シュッパツチ</t>
    </rPh>
    <rPh sb="25" eb="26">
      <t>モド</t>
    </rPh>
    <rPh sb="33" eb="35">
      <t>トチュウ</t>
    </rPh>
    <rPh sb="35" eb="37">
      <t>ゲシャ</t>
    </rPh>
    <phoneticPr fontId="1"/>
  </si>
  <si>
    <t>　 その他のホテル・旅館等では夕食のご用意はありませんので、近傍の飲食店等をご利用ください。</t>
  </si>
  <si>
    <t>※施設の空き状況により、希望どおりとならないことがあります。その際は、ほかのクラス・部屋タイプをご案内することがありますのでご了承ください。</t>
    <phoneticPr fontId="1"/>
  </si>
  <si>
    <t>　 その際は、夕食の金額をお知らせいたします。</t>
    <phoneticPr fontId="1"/>
  </si>
  <si>
    <t>※「2段ﾍﾞｯﾄﾞ」は、優駿ビレッジＡＥＲＵ（浦河町）の団体用ルームです。</t>
    <phoneticPr fontId="1"/>
  </si>
  <si>
    <t>※「ゲストハウス」は、ゲストハウスまさご（浦河町）のもので、ドミトリーで9ベッド用意しているほかに、ツインの個室が1室あります。</t>
    <phoneticPr fontId="1"/>
  </si>
  <si>
    <t>※「民泊」は、全国大会のイベント民泊として受け入れるもので、様似町内の一般家庭がホストとなります。</t>
    <phoneticPr fontId="1"/>
  </si>
  <si>
    <t>※1泊2食付は、アポイ山荘（様似町）、ＡＥＲＵ（浦河町）、えりも町内の旅館のみ、追加料金にて別途ご要望を承ります。（1,200～2,000円の範囲内）</t>
    <rPh sb="69" eb="70">
      <t>エン</t>
    </rPh>
    <rPh sb="71" eb="74">
      <t>ハンイナイ</t>
    </rPh>
    <phoneticPr fontId="1"/>
  </si>
  <si>
    <t>本登録確認証は、大会当日受付時に必要ですので、会場まで御持参ください。</t>
    <rPh sb="0" eb="1">
      <t>ホン</t>
    </rPh>
    <rPh sb="1" eb="3">
      <t>トウロク</t>
    </rPh>
    <rPh sb="3" eb="5">
      <t>カクニン</t>
    </rPh>
    <rPh sb="5" eb="6">
      <t>ショウ</t>
    </rPh>
    <rPh sb="8" eb="10">
      <t>タイカイ</t>
    </rPh>
    <rPh sb="10" eb="12">
      <t>トウジツ</t>
    </rPh>
    <rPh sb="12" eb="14">
      <t>ウケツケ</t>
    </rPh>
    <rPh sb="14" eb="15">
      <t>ジ</t>
    </rPh>
    <rPh sb="16" eb="18">
      <t>ヒツヨウ</t>
    </rPh>
    <rPh sb="23" eb="25">
      <t>カイジョウ</t>
    </rPh>
    <rPh sb="27" eb="30">
      <t>ゴジサン</t>
    </rPh>
    <phoneticPr fontId="1"/>
  </si>
  <si>
    <t>１名１室　Ａ  10,000円[SO02]</t>
    <rPh sb="1" eb="2">
      <t>メイ</t>
    </rPh>
    <rPh sb="3" eb="4">
      <t>シツ</t>
    </rPh>
    <rPh sb="14" eb="15">
      <t>エン</t>
    </rPh>
    <phoneticPr fontId="1"/>
  </si>
  <si>
    <t>１名１室　Ｂ 　8,500円[SO03]</t>
    <rPh sb="1" eb="2">
      <t>メイ</t>
    </rPh>
    <rPh sb="3" eb="4">
      <t>シツ</t>
    </rPh>
    <rPh sb="13" eb="14">
      <t>エン</t>
    </rPh>
    <phoneticPr fontId="1"/>
  </si>
  <si>
    <t>１名１室　Ｃ 　7,500円[SO04]</t>
    <rPh sb="1" eb="2">
      <t>メイ</t>
    </rPh>
    <rPh sb="3" eb="4">
      <t>シツ</t>
    </rPh>
    <rPh sb="13" eb="14">
      <t>エン</t>
    </rPh>
    <phoneticPr fontId="1"/>
  </si>
  <si>
    <t>１名１室　Ｄ　 6,500円[SO05]</t>
    <rPh sb="1" eb="2">
      <t>メイ</t>
    </rPh>
    <rPh sb="3" eb="4">
      <t>シツ</t>
    </rPh>
    <rPh sb="13" eb="14">
      <t>エン</t>
    </rPh>
    <phoneticPr fontId="1"/>
  </si>
  <si>
    <t>２名１室　Ａ　 9,000円[SO06]</t>
    <rPh sb="1" eb="2">
      <t>メイ</t>
    </rPh>
    <rPh sb="3" eb="4">
      <t>シツ</t>
    </rPh>
    <rPh sb="13" eb="14">
      <t>エン</t>
    </rPh>
    <phoneticPr fontId="1"/>
  </si>
  <si>
    <t>２名１室　Ｂ 　8,000円[SO07]</t>
    <rPh sb="1" eb="2">
      <t>メイ</t>
    </rPh>
    <rPh sb="3" eb="4">
      <t>シツ</t>
    </rPh>
    <rPh sb="13" eb="14">
      <t>エン</t>
    </rPh>
    <phoneticPr fontId="1"/>
  </si>
  <si>
    <t>２名１室　Ｃ 　6,500円[SO08]</t>
    <rPh sb="1" eb="2">
      <t>メイ</t>
    </rPh>
    <rPh sb="3" eb="4">
      <t>シツ</t>
    </rPh>
    <rPh sb="13" eb="14">
      <t>エン</t>
    </rPh>
    <phoneticPr fontId="1"/>
  </si>
  <si>
    <t>２名１室　Ｄ　 6,000円[SO09]</t>
    <rPh sb="1" eb="2">
      <t>メイ</t>
    </rPh>
    <rPh sb="3" eb="4">
      <t>シツ</t>
    </rPh>
    <rPh sb="13" eb="14">
      <t>エン</t>
    </rPh>
    <phoneticPr fontId="1"/>
  </si>
  <si>
    <t>３～８名１室　Ａ　 8,000円[SO12]</t>
    <rPh sb="5" eb="6">
      <t>シツ</t>
    </rPh>
    <rPh sb="15" eb="16">
      <t>エン</t>
    </rPh>
    <phoneticPr fontId="1"/>
  </si>
  <si>
    <t>３～８名１室　Ｂ　 7,000円[SO13]</t>
    <rPh sb="5" eb="6">
      <t>シツ</t>
    </rPh>
    <rPh sb="15" eb="16">
      <t>エン</t>
    </rPh>
    <phoneticPr fontId="1"/>
  </si>
  <si>
    <t>３～８名１室　Ｃ　 6,000円[SO14]</t>
    <rPh sb="5" eb="6">
      <t>シツ</t>
    </rPh>
    <rPh sb="15" eb="16">
      <t>エン</t>
    </rPh>
    <phoneticPr fontId="1"/>
  </si>
  <si>
    <t>３～８名１室　Ｄ　 5,500円[SO15]</t>
    <rPh sb="5" eb="6">
      <t>シツ</t>
    </rPh>
    <rPh sb="15" eb="16">
      <t>エン</t>
    </rPh>
    <phoneticPr fontId="1"/>
  </si>
  <si>
    <t>１名１室　Ａ  10,500円[WB02]</t>
    <rPh sb="1" eb="2">
      <t>メイ</t>
    </rPh>
    <rPh sb="3" eb="4">
      <t>シツ</t>
    </rPh>
    <rPh sb="14" eb="15">
      <t>エン</t>
    </rPh>
    <phoneticPr fontId="1"/>
  </si>
  <si>
    <t>１名１室　Ｂ 　9,000円[WB03]</t>
    <rPh sb="1" eb="2">
      <t>メイ</t>
    </rPh>
    <rPh sb="3" eb="4">
      <t>シツ</t>
    </rPh>
    <rPh sb="13" eb="14">
      <t>エン</t>
    </rPh>
    <phoneticPr fontId="1"/>
  </si>
  <si>
    <t>１名１室　Ｃ 　8,000円[WB04]</t>
    <rPh sb="1" eb="2">
      <t>メイ</t>
    </rPh>
    <rPh sb="3" eb="4">
      <t>シツ</t>
    </rPh>
    <rPh sb="13" eb="14">
      <t>エン</t>
    </rPh>
    <phoneticPr fontId="1"/>
  </si>
  <si>
    <t>１名１室　Ｄ　 7,000円[WB05]</t>
    <rPh sb="1" eb="2">
      <t>メイ</t>
    </rPh>
    <rPh sb="3" eb="4">
      <t>シツ</t>
    </rPh>
    <rPh sb="13" eb="14">
      <t>エン</t>
    </rPh>
    <phoneticPr fontId="1"/>
  </si>
  <si>
    <t>２名１室　Ａ　 9,500円[WB06]</t>
    <rPh sb="1" eb="2">
      <t>メイ</t>
    </rPh>
    <rPh sb="3" eb="4">
      <t>シツ</t>
    </rPh>
    <rPh sb="13" eb="14">
      <t>エン</t>
    </rPh>
    <phoneticPr fontId="1"/>
  </si>
  <si>
    <t>２名１室　Ｂ 　8,500円[WB07]</t>
    <rPh sb="1" eb="2">
      <t>メイ</t>
    </rPh>
    <rPh sb="3" eb="4">
      <t>シツ</t>
    </rPh>
    <rPh sb="13" eb="14">
      <t>エン</t>
    </rPh>
    <phoneticPr fontId="1"/>
  </si>
  <si>
    <t>２名１室　Ｃ 　7,000円[WB08]</t>
    <rPh sb="1" eb="2">
      <t>メイ</t>
    </rPh>
    <rPh sb="3" eb="4">
      <t>シツ</t>
    </rPh>
    <rPh sb="13" eb="14">
      <t>エン</t>
    </rPh>
    <phoneticPr fontId="1"/>
  </si>
  <si>
    <t>２名１室　Ｄ　 6,500円[WB09]</t>
    <rPh sb="1" eb="2">
      <t>メイ</t>
    </rPh>
    <rPh sb="3" eb="4">
      <t>シツ</t>
    </rPh>
    <rPh sb="13" eb="14">
      <t>エン</t>
    </rPh>
    <phoneticPr fontId="1"/>
  </si>
  <si>
    <t>３～８名１室　Ａ　 8,500円[WB11]</t>
    <rPh sb="5" eb="6">
      <t>シツ</t>
    </rPh>
    <rPh sb="15" eb="16">
      <t>エン</t>
    </rPh>
    <phoneticPr fontId="1"/>
  </si>
  <si>
    <t>３～８名１室　Ｂ　 7,500円[WB12]</t>
    <rPh sb="5" eb="6">
      <t>シツ</t>
    </rPh>
    <rPh sb="15" eb="16">
      <t>エン</t>
    </rPh>
    <phoneticPr fontId="1"/>
  </si>
  <si>
    <t>２名１室　Ｅ　 5,500円[SO10]</t>
    <rPh sb="1" eb="2">
      <t>メイ</t>
    </rPh>
    <rPh sb="3" eb="4">
      <t>シツ</t>
    </rPh>
    <rPh sb="13" eb="14">
      <t>エン</t>
    </rPh>
    <phoneticPr fontId="1"/>
  </si>
  <si>
    <t>申込にあたって、連絡、希望事項等がありましたらご記入ください。</t>
    <rPh sb="0" eb="2">
      <t>モウシコミ</t>
    </rPh>
    <rPh sb="8" eb="10">
      <t>レンラク</t>
    </rPh>
    <rPh sb="11" eb="13">
      <t>キボウ</t>
    </rPh>
    <rPh sb="13" eb="15">
      <t>ジコウ</t>
    </rPh>
    <rPh sb="15" eb="16">
      <t>トウ</t>
    </rPh>
    <rPh sb="24" eb="26">
      <t>キニュウ</t>
    </rPh>
    <phoneticPr fontId="1"/>
  </si>
  <si>
    <t>○コース１「減災文化と火山の恵み～秋の有珠山満喫ツアー～」は宿泊希望の場所を選択してください。（宿泊場所以外は同内容です）</t>
    <rPh sb="30" eb="32">
      <t>シュクハク</t>
    </rPh>
    <rPh sb="32" eb="34">
      <t>キボウ</t>
    </rPh>
    <rPh sb="35" eb="37">
      <t>バショ</t>
    </rPh>
    <rPh sb="38" eb="40">
      <t>センタク</t>
    </rPh>
    <rPh sb="48" eb="50">
      <t>シュクハク</t>
    </rPh>
    <rPh sb="50" eb="52">
      <t>バショ</t>
    </rPh>
    <rPh sb="52" eb="54">
      <t>イガイ</t>
    </rPh>
    <rPh sb="55" eb="56">
      <t>ドウ</t>
    </rPh>
    <rPh sb="56" eb="58">
      <t>ナイヨウ</t>
    </rPh>
    <phoneticPr fontId="1"/>
  </si>
  <si>
    <t>往路利用予定航空便名</t>
    <rPh sb="0" eb="2">
      <t>オウロ</t>
    </rPh>
    <rPh sb="2" eb="4">
      <t>リヨウ</t>
    </rPh>
    <rPh sb="4" eb="6">
      <t>ヨテイ</t>
    </rPh>
    <rPh sb="6" eb="8">
      <t>コウクウ</t>
    </rPh>
    <rPh sb="8" eb="10">
      <t>ビンメイ</t>
    </rPh>
    <phoneticPr fontId="1"/>
  </si>
  <si>
    <t>往路の航空機は、現時点で利用される予定の便を入力してください（例：ADO 15便、未定も可）。バスの便はプルダウンから選択してください。</t>
    <rPh sb="0" eb="2">
      <t>オウロ</t>
    </rPh>
    <rPh sb="3" eb="6">
      <t>コウクウキ</t>
    </rPh>
    <rPh sb="8" eb="11">
      <t>ゲンジテン</t>
    </rPh>
    <rPh sb="12" eb="14">
      <t>リヨウ</t>
    </rPh>
    <rPh sb="17" eb="19">
      <t>ヨテイ</t>
    </rPh>
    <rPh sb="20" eb="21">
      <t>ビン</t>
    </rPh>
    <rPh sb="22" eb="24">
      <t>ニュウリョク</t>
    </rPh>
    <rPh sb="41" eb="43">
      <t>ミテイ</t>
    </rPh>
    <rPh sb="44" eb="45">
      <t>カ</t>
    </rPh>
    <phoneticPr fontId="1"/>
  </si>
  <si>
    <t>１a．減災文化と火山の恵み～秋の有珠山満喫ツアー～（洞爺湖畔泊）</t>
    <rPh sb="3" eb="5">
      <t>ゲンサイ</t>
    </rPh>
    <rPh sb="5" eb="7">
      <t>ブンカ</t>
    </rPh>
    <rPh sb="8" eb="10">
      <t>カザン</t>
    </rPh>
    <rPh sb="11" eb="12">
      <t>メグ</t>
    </rPh>
    <rPh sb="14" eb="15">
      <t>アキ</t>
    </rPh>
    <rPh sb="16" eb="19">
      <t>ウスザン</t>
    </rPh>
    <rPh sb="19" eb="21">
      <t>マンキツ</t>
    </rPh>
    <rPh sb="26" eb="29">
      <t>トウヤコ</t>
    </rPh>
    <rPh sb="29" eb="30">
      <t>ハン</t>
    </rPh>
    <rPh sb="30" eb="31">
      <t>ハク</t>
    </rPh>
    <phoneticPr fontId="1"/>
  </si>
  <si>
    <t>１b．減災文化と火山の恵み～秋の有珠山満喫ツアー～（伊達市内泊）</t>
    <rPh sb="3" eb="5">
      <t>ゲンサイ</t>
    </rPh>
    <rPh sb="5" eb="7">
      <t>ブンカ</t>
    </rPh>
    <rPh sb="8" eb="10">
      <t>カザン</t>
    </rPh>
    <rPh sb="11" eb="12">
      <t>メグ</t>
    </rPh>
    <rPh sb="14" eb="15">
      <t>アキ</t>
    </rPh>
    <rPh sb="16" eb="19">
      <t>ウスザン</t>
    </rPh>
    <rPh sb="19" eb="21">
      <t>マンキツ</t>
    </rPh>
    <rPh sb="26" eb="30">
      <t>ダテシナイ</t>
    </rPh>
    <rPh sb="30" eb="31">
      <t>ハク</t>
    </rPh>
    <phoneticPr fontId="1"/>
  </si>
  <si>
    <t>【10/5】新千歳空港10:30発　@3,500円</t>
    <rPh sb="6" eb="9">
      <t>シンチトセ</t>
    </rPh>
    <rPh sb="9" eb="11">
      <t>クウコウ</t>
    </rPh>
    <rPh sb="16" eb="17">
      <t>ハツ</t>
    </rPh>
    <rPh sb="24" eb="25">
      <t>エン</t>
    </rPh>
    <phoneticPr fontId="1"/>
  </si>
  <si>
    <t>【10/6】新千歳空港10:30発　@3,500円</t>
    <rPh sb="6" eb="9">
      <t>シンチトセ</t>
    </rPh>
    <rPh sb="9" eb="11">
      <t>クウコウ</t>
    </rPh>
    <rPh sb="16" eb="17">
      <t>ハツ</t>
    </rPh>
    <rPh sb="24" eb="25">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</si>
</sst>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quot;"/>
    <numFmt numFmtId="177" formatCode="yyyy&quot;年&quot;m&quot;月&quot;d&quot;日&quot;;@"/>
  </numFmts>
  <fonts count="30" x14ac:knownFonts="1">
    <font>
      <sz val="11"/>
      <color theme="1"/>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14"/>
      <color theme="1"/>
      <name val="ＭＳ Ｐゴシック"/>
      <family val="2"/>
      <charset val="128"/>
      <scheme val="minor"/>
    </font>
    <font>
      <b/>
      <sz val="14"/>
      <color rgb="FFFF0000"/>
      <name val="ＭＳ Ｐゴシック"/>
      <family val="3"/>
      <charset val="128"/>
      <scheme val="minor"/>
    </font>
    <font>
      <sz val="14"/>
      <color theme="9" tint="0.79998168889431442"/>
      <name val="ＭＳ Ｐゴシック"/>
      <family val="2"/>
      <charset val="128"/>
      <scheme val="minor"/>
    </font>
    <font>
      <sz val="11"/>
      <color theme="9" tint="0.79998168889431442"/>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11"/>
      <name val="ＭＳ Ｐゴシック"/>
      <family val="2"/>
      <charset val="128"/>
      <scheme val="minor"/>
    </font>
    <font>
      <b/>
      <sz val="11"/>
      <color rgb="FFFF0000"/>
      <name val="ＭＳ Ｐゴシック"/>
      <family val="3"/>
      <charset val="128"/>
      <scheme val="minor"/>
    </font>
    <font>
      <b/>
      <sz val="16"/>
      <color theme="1"/>
      <name val="ＭＳ Ｐゴシック"/>
      <family val="3"/>
      <charset val="128"/>
      <scheme val="minor"/>
    </font>
    <font>
      <b/>
      <sz val="11"/>
      <color theme="1"/>
      <name val="ＭＳ Ｐゴシック"/>
      <family val="3"/>
      <charset val="128"/>
      <scheme val="minor"/>
    </font>
    <font>
      <sz val="12"/>
      <color theme="1"/>
      <name val="ＭＳ Ｐゴシック"/>
      <family val="2"/>
      <charset val="128"/>
      <scheme val="minor"/>
    </font>
    <font>
      <sz val="14"/>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u/>
      <sz val="12"/>
      <color theme="1"/>
      <name val="ＭＳ Ｐゴシック"/>
      <family val="3"/>
      <charset val="128"/>
      <scheme val="minor"/>
    </font>
    <font>
      <b/>
      <u/>
      <sz val="12"/>
      <color theme="1"/>
      <name val="ＭＳ Ｐゴシック"/>
      <family val="3"/>
      <charset val="128"/>
      <scheme val="minor"/>
    </font>
    <font>
      <sz val="11"/>
      <color theme="0"/>
      <name val="ＭＳ Ｐゴシック"/>
      <family val="2"/>
      <charset val="128"/>
      <scheme val="minor"/>
    </font>
    <font>
      <sz val="16"/>
      <color theme="1"/>
      <name val="ＭＳ Ｐゴシック"/>
      <family val="3"/>
      <charset val="128"/>
      <scheme val="minor"/>
    </font>
    <font>
      <sz val="11"/>
      <color theme="1"/>
      <name val="ＭＳ ゴシック"/>
      <family val="3"/>
      <charset val="128"/>
    </font>
    <font>
      <sz val="11"/>
      <color theme="1"/>
      <name val="ＭＳ Ｐゴシック"/>
      <family val="3"/>
      <charset val="128"/>
    </font>
    <font>
      <b/>
      <sz val="9"/>
      <color theme="1"/>
      <name val="ＭＳ Ｐゴシック"/>
      <family val="3"/>
      <charset val="128"/>
      <scheme val="minor"/>
    </font>
    <font>
      <sz val="11"/>
      <color theme="2" tint="-9.9978637043366805E-2"/>
      <name val="ＭＳ Ｐゴシック"/>
      <family val="2"/>
      <charset val="128"/>
      <scheme val="minor"/>
    </font>
    <font>
      <sz val="11"/>
      <color rgb="FFFF0000"/>
      <name val="ＭＳ Ｐゴシック"/>
      <family val="2"/>
      <charset val="128"/>
      <scheme val="minor"/>
    </font>
    <font>
      <sz val="11"/>
      <color rgb="FFFF0000"/>
      <name val="ＭＳ Ｐゴシック"/>
      <family val="3"/>
      <charset val="128"/>
      <scheme val="minor"/>
    </font>
    <font>
      <b/>
      <sz val="12"/>
      <color rgb="FFFF0000"/>
      <name val="ＭＳ Ｐゴシック"/>
      <family val="3"/>
      <charset val="128"/>
      <scheme val="minor"/>
    </font>
    <font>
      <b/>
      <sz val="12"/>
      <color indexed="10"/>
      <name val="ＭＳ Ｐゴシック"/>
      <family val="3"/>
      <charset val="128"/>
      <scheme val="minor"/>
    </font>
    <font>
      <b/>
      <sz val="11"/>
      <color theme="0"/>
      <name val="ＭＳ Ｐゴシック"/>
      <family val="2"/>
      <charset val="128"/>
      <scheme val="minor"/>
    </font>
  </fonts>
  <fills count="15">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FFFF99"/>
        <bgColor indexed="64"/>
      </patternFill>
    </fill>
    <fill>
      <patternFill patternType="solid">
        <fgColor rgb="FFFFFFCC"/>
        <bgColor indexed="64"/>
      </patternFill>
    </fill>
    <fill>
      <patternFill patternType="solid">
        <fgColor theme="5"/>
        <bgColor indexed="64"/>
      </patternFill>
    </fill>
    <fill>
      <patternFill patternType="solid">
        <fgColor theme="4"/>
        <bgColor indexed="64"/>
      </patternFill>
    </fill>
    <fill>
      <patternFill patternType="solid">
        <fgColor rgb="FFFFC000"/>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rgb="FFFFFF66"/>
        <bgColor indexed="64"/>
      </patternFill>
    </fill>
    <fill>
      <patternFill patternType="solid">
        <fgColor rgb="FFCC99FF"/>
        <bgColor indexed="64"/>
      </patternFill>
    </fill>
    <fill>
      <patternFill patternType="solid">
        <fgColor theme="9" tint="0.399975585192419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hair">
        <color indexed="64"/>
      </right>
      <top style="thin">
        <color indexed="64"/>
      </top>
      <bottom style="thin">
        <color indexed="64"/>
      </bottom>
      <diagonal/>
    </border>
    <border>
      <left/>
      <right style="hair">
        <color indexed="64"/>
      </right>
      <top style="thin">
        <color indexed="64"/>
      </top>
      <bottom style="medium">
        <color indexed="64"/>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334">
    <xf numFmtId="0" fontId="0" fillId="0" borderId="0" xfId="0">
      <alignment vertical="center"/>
    </xf>
    <xf numFmtId="0" fontId="3" fillId="0" borderId="0" xfId="0" applyFont="1">
      <alignment vertical="center"/>
    </xf>
    <xf numFmtId="0" fontId="0" fillId="0" borderId="0" xfId="0" applyAlignment="1">
      <alignment vertical="center"/>
    </xf>
    <xf numFmtId="0" fontId="2" fillId="0" borderId="0" xfId="0" applyFont="1" applyAlignment="1">
      <alignment vertical="center"/>
    </xf>
    <xf numFmtId="0" fontId="0" fillId="0" borderId="0" xfId="0" applyAlignment="1">
      <alignment vertical="center" shrinkToFit="1"/>
    </xf>
    <xf numFmtId="176" fontId="0" fillId="0" borderId="0" xfId="0" applyNumberFormat="1">
      <alignment vertical="center"/>
    </xf>
    <xf numFmtId="0" fontId="9" fillId="0" borderId="0" xfId="0" applyFont="1">
      <alignment vertical="center"/>
    </xf>
    <xf numFmtId="0" fontId="0" fillId="0" borderId="0" xfId="0" applyAlignment="1">
      <alignment vertical="center"/>
    </xf>
    <xf numFmtId="0" fontId="0" fillId="0" borderId="0" xfId="0" applyAlignment="1">
      <alignment vertical="center"/>
    </xf>
    <xf numFmtId="0" fontId="8" fillId="0" borderId="0" xfId="0" applyFont="1" applyAlignment="1">
      <alignment horizontal="center" vertical="center"/>
    </xf>
    <xf numFmtId="0" fontId="0" fillId="0" borderId="0" xfId="0" applyAlignment="1">
      <alignment horizontal="right" vertical="center"/>
    </xf>
    <xf numFmtId="0" fontId="0" fillId="0" borderId="2" xfId="0" applyBorder="1">
      <alignment vertical="center"/>
    </xf>
    <xf numFmtId="0" fontId="0" fillId="0" borderId="7" xfId="0" applyBorder="1" applyAlignment="1">
      <alignment horizontal="center" vertical="center"/>
    </xf>
    <xf numFmtId="0" fontId="0" fillId="0" borderId="6" xfId="0" applyBorder="1" applyAlignment="1">
      <alignment horizontal="left" vertical="center"/>
    </xf>
    <xf numFmtId="0" fontId="0" fillId="3" borderId="1" xfId="0" applyFill="1" applyBorder="1">
      <alignment vertical="center"/>
    </xf>
    <xf numFmtId="0" fontId="0" fillId="3" borderId="4" xfId="0" applyFill="1" applyBorder="1">
      <alignment vertical="center"/>
    </xf>
    <xf numFmtId="0" fontId="0" fillId="3" borderId="15" xfId="0" applyFill="1" applyBorder="1">
      <alignment vertical="center"/>
    </xf>
    <xf numFmtId="0" fontId="0" fillId="0" borderId="11" xfId="0" applyBorder="1">
      <alignment vertical="center"/>
    </xf>
    <xf numFmtId="0" fontId="0" fillId="0" borderId="12" xfId="0" applyBorder="1">
      <alignment vertical="center"/>
    </xf>
    <xf numFmtId="0" fontId="0" fillId="0" borderId="0" xfId="0" applyAlignment="1">
      <alignment vertical="center"/>
    </xf>
    <xf numFmtId="0" fontId="8" fillId="0" borderId="0" xfId="0" applyFont="1" applyAlignment="1">
      <alignment horizontal="center" vertical="center"/>
    </xf>
    <xf numFmtId="176" fontId="0" fillId="0" borderId="0" xfId="0" applyNumberFormat="1" applyAlignment="1">
      <alignment horizontal="left" vertical="center"/>
    </xf>
    <xf numFmtId="0" fontId="13" fillId="0" borderId="0" xfId="0" applyFont="1">
      <alignment vertical="center"/>
    </xf>
    <xf numFmtId="0" fontId="0" fillId="2" borderId="1" xfId="0" applyFill="1" applyBorder="1">
      <alignment vertical="center"/>
    </xf>
    <xf numFmtId="0" fontId="0" fillId="2" borderId="2" xfId="0" applyFill="1" applyBorder="1">
      <alignment vertical="center"/>
    </xf>
    <xf numFmtId="0" fontId="0" fillId="2" borderId="7" xfId="0" applyFill="1" applyBorder="1">
      <alignment vertical="center"/>
    </xf>
    <xf numFmtId="0" fontId="0" fillId="0" borderId="7" xfId="0" applyBorder="1">
      <alignment vertical="center"/>
    </xf>
    <xf numFmtId="0" fontId="0" fillId="0" borderId="7" xfId="0" applyFill="1" applyBorder="1">
      <alignment vertical="center"/>
    </xf>
    <xf numFmtId="0" fontId="0" fillId="0" borderId="0" xfId="0" applyBorder="1">
      <alignment vertical="center"/>
    </xf>
    <xf numFmtId="176" fontId="12" fillId="0" borderId="1" xfId="0" applyNumberFormat="1" applyFont="1" applyBorder="1">
      <alignment vertical="center"/>
    </xf>
    <xf numFmtId="176" fontId="12" fillId="0" borderId="1" xfId="1" applyNumberFormat="1" applyFont="1" applyBorder="1" applyAlignment="1">
      <alignment vertical="center" shrinkToFit="1"/>
    </xf>
    <xf numFmtId="176" fontId="0" fillId="0" borderId="6" xfId="1" applyNumberFormat="1" applyFont="1" applyBorder="1">
      <alignment vertical="center"/>
    </xf>
    <xf numFmtId="176" fontId="12" fillId="0" borderId="1" xfId="1" applyNumberFormat="1" applyFont="1" applyBorder="1">
      <alignment vertical="center"/>
    </xf>
    <xf numFmtId="0" fontId="10" fillId="0" borderId="0" xfId="0" applyFont="1">
      <alignmen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0" borderId="2" xfId="0" applyBorder="1" applyAlignment="1">
      <alignment vertical="center" shrinkToFit="1"/>
    </xf>
    <xf numFmtId="0" fontId="0" fillId="0" borderId="0" xfId="0" applyAlignment="1">
      <alignment vertical="center" shrinkToFit="1"/>
    </xf>
    <xf numFmtId="0" fontId="0" fillId="0" borderId="0" xfId="0" applyAlignment="1">
      <alignment vertical="center"/>
    </xf>
    <xf numFmtId="0" fontId="0" fillId="2" borderId="2" xfId="0" applyFill="1" applyBorder="1" applyAlignment="1">
      <alignment horizontal="center" vertical="center"/>
    </xf>
    <xf numFmtId="0" fontId="0" fillId="0" borderId="16" xfId="0" applyBorder="1" applyAlignment="1">
      <alignment vertical="center" shrinkToFit="1"/>
    </xf>
    <xf numFmtId="0" fontId="3" fillId="2" borderId="1" xfId="0" applyFont="1" applyFill="1" applyBorder="1" applyAlignment="1">
      <alignment vertical="center" shrinkToFit="1"/>
    </xf>
    <xf numFmtId="0" fontId="8" fillId="2" borderId="1" xfId="0" applyFont="1" applyFill="1" applyBorder="1" applyAlignment="1">
      <alignment vertical="center" shrinkToFit="1"/>
    </xf>
    <xf numFmtId="0" fontId="3" fillId="2" borderId="6" xfId="0" applyFont="1" applyFill="1" applyBorder="1" applyAlignment="1">
      <alignment vertical="center" shrinkToFit="1"/>
    </xf>
    <xf numFmtId="0" fontId="4" fillId="0" borderId="0" xfId="0" applyFont="1" applyAlignment="1">
      <alignment horizontal="right" vertical="center" shrinkToFit="1"/>
    </xf>
    <xf numFmtId="0" fontId="3" fillId="2" borderId="11" xfId="0" applyFont="1" applyFill="1" applyBorder="1" applyAlignment="1">
      <alignment vertical="center" shrinkToFit="1"/>
    </xf>
    <xf numFmtId="0" fontId="0" fillId="2" borderId="12" xfId="0" applyFill="1" applyBorder="1" applyAlignment="1">
      <alignment vertical="center" shrinkToFit="1"/>
    </xf>
    <xf numFmtId="0" fontId="0" fillId="2" borderId="13" xfId="0" applyFill="1" applyBorder="1" applyAlignment="1">
      <alignment vertical="center" shrinkToFit="1"/>
    </xf>
    <xf numFmtId="0" fontId="3" fillId="0" borderId="0" xfId="0" applyFont="1" applyAlignment="1">
      <alignment vertical="center" shrinkToFit="1"/>
    </xf>
    <xf numFmtId="0" fontId="0" fillId="2" borderId="9" xfId="0" applyFill="1" applyBorder="1" applyAlignment="1">
      <alignment vertical="center" shrinkToFit="1"/>
    </xf>
    <xf numFmtId="0" fontId="0" fillId="2" borderId="8" xfId="0" applyFill="1" applyBorder="1" applyAlignment="1">
      <alignment vertical="center" shrinkToFit="1"/>
    </xf>
    <xf numFmtId="0" fontId="0" fillId="2" borderId="10" xfId="0" applyFill="1" applyBorder="1" applyAlignment="1">
      <alignment vertical="center" shrinkToFit="1"/>
    </xf>
    <xf numFmtId="0" fontId="2" fillId="0" borderId="0" xfId="0" applyFont="1" applyAlignment="1">
      <alignment vertical="center" shrinkToFit="1"/>
    </xf>
    <xf numFmtId="0" fontId="3" fillId="0" borderId="0" xfId="0" applyFont="1" applyFill="1" applyBorder="1" applyAlignment="1">
      <alignment vertical="center" shrinkToFit="1"/>
    </xf>
    <xf numFmtId="0" fontId="0" fillId="0" borderId="0" xfId="0" applyFill="1" applyBorder="1" applyAlignment="1">
      <alignment vertical="center" shrinkToFit="1"/>
    </xf>
    <xf numFmtId="0" fontId="11" fillId="0" borderId="0" xfId="0" applyFont="1" applyAlignment="1">
      <alignment vertical="center" shrinkToFit="1"/>
    </xf>
    <xf numFmtId="0" fontId="12" fillId="0" borderId="0" xfId="0" applyFont="1" applyAlignment="1">
      <alignment vertical="center" shrinkToFit="1"/>
    </xf>
    <xf numFmtId="0" fontId="0" fillId="0" borderId="7" xfId="0" applyBorder="1" applyAlignment="1">
      <alignment vertical="center" shrinkToFit="1"/>
    </xf>
    <xf numFmtId="0" fontId="11" fillId="0" borderId="0" xfId="0" applyFont="1" applyAlignment="1">
      <alignment vertical="center" shrinkToFit="1"/>
    </xf>
    <xf numFmtId="0" fontId="12" fillId="0" borderId="0" xfId="0" applyFont="1" applyAlignment="1">
      <alignment vertical="center" shrinkToFit="1"/>
    </xf>
    <xf numFmtId="0" fontId="0" fillId="0" borderId="2" xfId="0" applyBorder="1" applyAlignment="1">
      <alignment vertical="center" shrinkToFit="1"/>
    </xf>
    <xf numFmtId="0" fontId="3" fillId="5" borderId="1" xfId="0" applyFont="1" applyFill="1" applyBorder="1" applyAlignment="1" applyProtection="1">
      <alignment horizontal="center" vertical="center" shrinkToFit="1"/>
      <protection locked="0"/>
    </xf>
    <xf numFmtId="0" fontId="3" fillId="5" borderId="1" xfId="0" applyFont="1" applyFill="1" applyBorder="1" applyAlignment="1" applyProtection="1">
      <alignment vertical="center" shrinkToFit="1"/>
      <protection locked="0"/>
    </xf>
    <xf numFmtId="0" fontId="3" fillId="5" borderId="3" xfId="0" applyFont="1" applyFill="1" applyBorder="1" applyAlignment="1" applyProtection="1">
      <alignment vertical="center" shrinkToFit="1"/>
      <protection locked="0"/>
    </xf>
    <xf numFmtId="0" fontId="8" fillId="5" borderId="1" xfId="0" applyFont="1" applyFill="1" applyBorder="1" applyAlignment="1" applyProtection="1">
      <alignment horizontal="center" vertical="center" shrinkToFit="1"/>
      <protection locked="0"/>
    </xf>
    <xf numFmtId="0" fontId="3" fillId="2" borderId="3" xfId="0" applyFont="1" applyFill="1" applyBorder="1" applyAlignment="1" applyProtection="1">
      <alignment vertical="center" shrinkToFit="1"/>
      <protection locked="0"/>
    </xf>
    <xf numFmtId="0" fontId="3" fillId="2" borderId="4" xfId="0" applyFont="1" applyFill="1" applyBorder="1" applyAlignment="1" applyProtection="1">
      <alignment horizontal="left" vertical="center" shrinkToFit="1"/>
      <protection locked="0"/>
    </xf>
    <xf numFmtId="0" fontId="0" fillId="6" borderId="0" xfId="0" applyFill="1" applyAlignment="1">
      <alignment vertical="center" shrinkToFit="1"/>
    </xf>
    <xf numFmtId="0" fontId="15" fillId="0" borderId="0" xfId="0" applyFont="1">
      <alignment vertical="center"/>
    </xf>
    <xf numFmtId="0" fontId="15" fillId="0" borderId="0" xfId="0" applyFont="1" applyAlignment="1">
      <alignment vertical="center"/>
    </xf>
    <xf numFmtId="0" fontId="0" fillId="0" borderId="0" xfId="0" applyBorder="1" applyAlignment="1">
      <alignment horizontal="left" vertical="center"/>
    </xf>
    <xf numFmtId="0" fontId="12" fillId="0" borderId="0" xfId="0" applyFont="1" applyAlignment="1">
      <alignment vertical="center"/>
    </xf>
    <xf numFmtId="0" fontId="16" fillId="0" borderId="0" xfId="0" applyFont="1" applyAlignment="1">
      <alignment vertical="center"/>
    </xf>
    <xf numFmtId="0" fontId="12" fillId="0" borderId="0" xfId="0" applyFont="1">
      <alignment vertical="center"/>
    </xf>
    <xf numFmtId="0" fontId="0" fillId="2" borderId="6" xfId="0" applyFill="1" applyBorder="1" applyAlignment="1">
      <alignment horizontal="center" vertical="center"/>
    </xf>
    <xf numFmtId="176" fontId="0" fillId="0" borderId="6" xfId="1" applyNumberFormat="1" applyFont="1" applyBorder="1" applyAlignment="1">
      <alignment vertical="center" shrinkToFit="1"/>
    </xf>
    <xf numFmtId="0" fontId="0" fillId="2" borderId="8" xfId="0" applyFill="1" applyBorder="1">
      <alignment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5" borderId="23" xfId="0" applyFill="1" applyBorder="1" applyAlignment="1" applyProtection="1">
      <alignment vertical="center" shrinkToFit="1"/>
      <protection locked="0"/>
    </xf>
    <xf numFmtId="0" fontId="0" fillId="5" borderId="24" xfId="0" applyFill="1" applyBorder="1" applyAlignment="1" applyProtection="1">
      <alignment vertical="center" shrinkToFit="1"/>
      <protection locked="0"/>
    </xf>
    <xf numFmtId="0" fontId="0" fillId="5" borderId="25" xfId="0" applyFill="1" applyBorder="1" applyAlignment="1" applyProtection="1">
      <alignment vertical="center" shrinkToFit="1"/>
      <protection locked="0"/>
    </xf>
    <xf numFmtId="0" fontId="0" fillId="5" borderId="26" xfId="0" applyFill="1" applyBorder="1" applyAlignment="1" applyProtection="1">
      <alignment vertical="center" shrinkToFit="1"/>
      <protection locked="0"/>
    </xf>
    <xf numFmtId="0" fontId="0" fillId="2" borderId="10" xfId="0" applyFill="1" applyBorder="1">
      <alignment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2" borderId="29" xfId="0" applyFill="1" applyBorder="1" applyAlignment="1">
      <alignment horizontal="center" vertical="center"/>
    </xf>
    <xf numFmtId="0" fontId="0" fillId="5" borderId="29" xfId="0" applyFill="1" applyBorder="1" applyAlignment="1" applyProtection="1">
      <alignment vertical="center" shrinkToFit="1"/>
      <protection locked="0"/>
    </xf>
    <xf numFmtId="0" fontId="0" fillId="5" borderId="30" xfId="0" applyFill="1" applyBorder="1" applyAlignment="1" applyProtection="1">
      <alignment vertical="center" shrinkToFit="1"/>
      <protection locked="0"/>
    </xf>
    <xf numFmtId="0" fontId="16" fillId="0" borderId="0" xfId="0" applyFont="1" applyAlignment="1">
      <alignment vertical="center" shrinkToFit="1"/>
    </xf>
    <xf numFmtId="176" fontId="0" fillId="0" borderId="0" xfId="0" applyNumberFormat="1" applyBorder="1" applyAlignment="1">
      <alignment horizontal="right" vertical="center"/>
    </xf>
    <xf numFmtId="0" fontId="12" fillId="0" borderId="0" xfId="0" applyFont="1" applyAlignment="1">
      <alignment vertical="center" shrinkToFit="1"/>
    </xf>
    <xf numFmtId="0" fontId="0" fillId="0" borderId="8" xfId="0" applyBorder="1" applyAlignment="1">
      <alignment vertical="center"/>
    </xf>
    <xf numFmtId="0" fontId="0" fillId="2" borderId="2" xfId="0" applyFill="1" applyBorder="1" applyAlignment="1">
      <alignment horizontal="center" vertical="center"/>
    </xf>
    <xf numFmtId="0" fontId="0" fillId="2" borderId="4" xfId="0" applyFill="1" applyBorder="1" applyAlignment="1">
      <alignment vertical="center"/>
    </xf>
    <xf numFmtId="0" fontId="0" fillId="0" borderId="2" xfId="0" applyBorder="1" applyAlignment="1">
      <alignment vertical="center" shrinkToFit="1"/>
    </xf>
    <xf numFmtId="0" fontId="12" fillId="0" borderId="0" xfId="0" applyFont="1" applyAlignment="1">
      <alignment vertical="center" shrinkToFit="1"/>
    </xf>
    <xf numFmtId="0" fontId="0" fillId="0" borderId="0" xfId="0" applyFill="1" applyBorder="1" applyAlignment="1">
      <alignment horizontal="center" vertical="center"/>
    </xf>
    <xf numFmtId="0" fontId="0" fillId="0" borderId="0" xfId="0" applyFill="1" applyBorder="1" applyAlignment="1">
      <alignment horizontal="center" vertical="center" shrinkToFit="1"/>
    </xf>
    <xf numFmtId="176" fontId="0" fillId="0" borderId="0" xfId="0" applyNumberFormat="1" applyFill="1" applyBorder="1" applyAlignment="1">
      <alignment horizontal="right" vertical="center"/>
    </xf>
    <xf numFmtId="0" fontId="21" fillId="0" borderId="0" xfId="0" applyFont="1">
      <alignment vertical="center"/>
    </xf>
    <xf numFmtId="0" fontId="0" fillId="2" borderId="11" xfId="0" applyFill="1" applyBorder="1" applyAlignment="1">
      <alignment horizontal="center" vertical="center"/>
    </xf>
    <xf numFmtId="0" fontId="19" fillId="0" borderId="0" xfId="0" applyFont="1">
      <alignment vertical="center"/>
    </xf>
    <xf numFmtId="176" fontId="0" fillId="0" borderId="21" xfId="0" applyNumberFormat="1" applyBorder="1">
      <alignment vertical="center"/>
    </xf>
    <xf numFmtId="0" fontId="0" fillId="5" borderId="22" xfId="0" applyFill="1" applyBorder="1" applyProtection="1">
      <alignment vertical="center"/>
      <protection locked="0"/>
    </xf>
    <xf numFmtId="0" fontId="0" fillId="5" borderId="42" xfId="0" applyFill="1" applyBorder="1" applyProtection="1">
      <alignment vertical="center"/>
      <protection locked="0"/>
    </xf>
    <xf numFmtId="0" fontId="0" fillId="2" borderId="37" xfId="0" applyFill="1" applyBorder="1">
      <alignment vertical="center"/>
    </xf>
    <xf numFmtId="0" fontId="0" fillId="2" borderId="46" xfId="0" applyFill="1" applyBorder="1">
      <alignment vertical="center"/>
    </xf>
    <xf numFmtId="0" fontId="12" fillId="13" borderId="1" xfId="0" applyFont="1" applyFill="1" applyBorder="1" applyAlignment="1">
      <alignment horizontal="center" vertical="center" wrapText="1"/>
    </xf>
    <xf numFmtId="176" fontId="12" fillId="13" borderId="1" xfId="0" applyNumberFormat="1" applyFont="1" applyFill="1" applyBorder="1" applyAlignment="1">
      <alignment horizontal="right" vertical="center"/>
    </xf>
    <xf numFmtId="176" fontId="12" fillId="13" borderId="1" xfId="0" applyNumberFormat="1" applyFont="1" applyFill="1" applyBorder="1">
      <alignment vertical="center"/>
    </xf>
    <xf numFmtId="0" fontId="12" fillId="12" borderId="1" xfId="0" applyFont="1" applyFill="1" applyBorder="1" applyAlignment="1">
      <alignment horizontal="center" vertical="center" wrapText="1"/>
    </xf>
    <xf numFmtId="176" fontId="12" fillId="12" borderId="1" xfId="0" applyNumberFormat="1" applyFont="1" applyFill="1" applyBorder="1" applyAlignment="1">
      <alignment horizontal="right" vertical="center"/>
    </xf>
    <xf numFmtId="0" fontId="23" fillId="11" borderId="1" xfId="0" applyFont="1" applyFill="1" applyBorder="1" applyAlignment="1">
      <alignment horizontal="center" vertical="center" wrapText="1"/>
    </xf>
    <xf numFmtId="176" fontId="12" fillId="11" borderId="1" xfId="0" applyNumberFormat="1" applyFont="1" applyFill="1" applyBorder="1" applyAlignment="1">
      <alignment horizontal="right" vertical="center"/>
    </xf>
    <xf numFmtId="176" fontId="12" fillId="11" borderId="1" xfId="0" applyNumberFormat="1" applyFont="1" applyFill="1" applyBorder="1">
      <alignment vertical="center"/>
    </xf>
    <xf numFmtId="0" fontId="12" fillId="10" borderId="1" xfId="0" applyFont="1" applyFill="1" applyBorder="1" applyAlignment="1">
      <alignment horizontal="center" vertical="center" wrapText="1"/>
    </xf>
    <xf numFmtId="176" fontId="12" fillId="10" borderId="1" xfId="0" applyNumberFormat="1" applyFont="1" applyFill="1" applyBorder="1" applyAlignment="1">
      <alignment horizontal="right" vertical="center"/>
    </xf>
    <xf numFmtId="0" fontId="12" fillId="14" borderId="1" xfId="0" applyFont="1" applyFill="1" applyBorder="1" applyAlignment="1">
      <alignment horizontal="center" vertical="center" wrapText="1"/>
    </xf>
    <xf numFmtId="176" fontId="12" fillId="14" borderId="1" xfId="0" applyNumberFormat="1" applyFont="1" applyFill="1" applyBorder="1" applyAlignment="1">
      <alignment horizontal="right" vertical="center"/>
    </xf>
    <xf numFmtId="0" fontId="12" fillId="9" borderId="1" xfId="0" applyFont="1" applyFill="1" applyBorder="1" applyAlignment="1">
      <alignment horizontal="center" vertical="center" wrapText="1"/>
    </xf>
    <xf numFmtId="176" fontId="12" fillId="9" borderId="1" xfId="0" applyNumberFormat="1" applyFont="1" applyFill="1" applyBorder="1" applyAlignment="1">
      <alignment horizontal="right" vertical="center"/>
    </xf>
    <xf numFmtId="0" fontId="12" fillId="7" borderId="1" xfId="0" applyFont="1" applyFill="1" applyBorder="1" applyAlignment="1">
      <alignment horizontal="center" vertical="center" shrinkToFit="1"/>
    </xf>
    <xf numFmtId="0" fontId="12" fillId="8" borderId="1" xfId="0" applyFont="1" applyFill="1" applyBorder="1" applyAlignment="1">
      <alignment horizontal="center" vertical="center" shrinkToFit="1"/>
    </xf>
    <xf numFmtId="0" fontId="12" fillId="0" borderId="0" xfId="0" applyFont="1" applyAlignment="1">
      <alignment vertical="center"/>
    </xf>
    <xf numFmtId="0" fontId="0" fillId="2" borderId="44" xfId="0" applyFill="1" applyBorder="1" applyAlignment="1">
      <alignment horizontal="center" vertical="center" shrinkToFit="1"/>
    </xf>
    <xf numFmtId="0" fontId="0" fillId="2" borderId="45" xfId="0" applyFill="1" applyBorder="1" applyAlignment="1">
      <alignment horizontal="center" vertical="center" shrinkToFit="1"/>
    </xf>
    <xf numFmtId="0" fontId="11" fillId="0" borderId="0" xfId="0" applyFont="1" applyAlignment="1">
      <alignment vertical="center" shrinkToFit="1"/>
    </xf>
    <xf numFmtId="0" fontId="12" fillId="0" borderId="0" xfId="0" applyFont="1" applyAlignment="1">
      <alignment vertical="center" shrinkToFit="1"/>
    </xf>
    <xf numFmtId="0" fontId="12" fillId="12" borderId="1" xfId="0" applyFont="1" applyFill="1" applyBorder="1" applyAlignment="1">
      <alignment horizontal="center" vertical="center" wrapText="1" shrinkToFit="1"/>
    </xf>
    <xf numFmtId="0" fontId="12" fillId="11" borderId="1" xfId="0" applyFont="1" applyFill="1" applyBorder="1" applyAlignment="1">
      <alignment horizontal="center" vertical="center" wrapText="1" shrinkToFit="1"/>
    </xf>
    <xf numFmtId="0" fontId="12" fillId="10" borderId="1" xfId="0" applyFont="1" applyFill="1" applyBorder="1" applyAlignment="1">
      <alignment horizontal="center" vertical="center" wrapText="1" shrinkToFit="1"/>
    </xf>
    <xf numFmtId="0" fontId="12" fillId="14" borderId="1" xfId="0" applyFont="1" applyFill="1" applyBorder="1" applyAlignment="1">
      <alignment horizontal="center" vertical="center" wrapText="1" shrinkToFit="1"/>
    </xf>
    <xf numFmtId="0" fontId="12" fillId="9" borderId="1" xfId="0" applyFont="1" applyFill="1" applyBorder="1" applyAlignment="1">
      <alignment horizontal="center" vertical="center" wrapText="1" shrinkToFit="1"/>
    </xf>
    <xf numFmtId="0" fontId="19" fillId="0" borderId="0" xfId="0" applyFont="1" applyProtection="1">
      <alignment vertical="center"/>
      <protection locked="0"/>
    </xf>
    <xf numFmtId="0" fontId="24" fillId="0" borderId="0" xfId="0" applyFont="1" applyProtection="1">
      <alignment vertical="center"/>
      <protection locked="0"/>
    </xf>
    <xf numFmtId="0" fontId="9" fillId="0" borderId="0" xfId="0" applyFont="1" applyProtection="1">
      <alignment vertical="center"/>
      <protection locked="0"/>
    </xf>
    <xf numFmtId="0" fontId="19" fillId="0" borderId="0" xfId="0" applyFont="1" applyProtection="1">
      <alignment vertical="center"/>
    </xf>
    <xf numFmtId="0" fontId="12" fillId="0" borderId="0" xfId="0" applyFont="1" applyAlignment="1">
      <alignment vertical="center" shrinkToFit="1"/>
    </xf>
    <xf numFmtId="0" fontId="3" fillId="5" borderId="4" xfId="0" applyFont="1" applyFill="1" applyBorder="1" applyAlignment="1" applyProtection="1">
      <alignment vertical="center" shrinkToFit="1"/>
      <protection locked="0"/>
    </xf>
    <xf numFmtId="0" fontId="3" fillId="2" borderId="9" xfId="0" applyFont="1" applyFill="1" applyBorder="1" applyAlignment="1">
      <alignment vertical="center" shrinkToFit="1"/>
    </xf>
    <xf numFmtId="0" fontId="12" fillId="0" borderId="0" xfId="0" applyFont="1" applyAlignment="1">
      <alignment vertical="center"/>
    </xf>
    <xf numFmtId="0" fontId="0" fillId="3" borderId="47" xfId="0" applyFill="1" applyBorder="1">
      <alignment vertical="center"/>
    </xf>
    <xf numFmtId="0" fontId="25" fillId="0" borderId="0" xfId="0" applyFont="1">
      <alignment vertical="center"/>
    </xf>
    <xf numFmtId="0" fontId="26" fillId="0" borderId="0" xfId="0" applyFont="1">
      <alignment vertical="center"/>
    </xf>
    <xf numFmtId="0" fontId="0" fillId="0" borderId="13" xfId="0" applyBorder="1">
      <alignment vertical="center"/>
    </xf>
    <xf numFmtId="0" fontId="0" fillId="0" borderId="14" xfId="0" applyBorder="1">
      <alignment vertical="center"/>
    </xf>
    <xf numFmtId="0" fontId="0" fillId="0" borderId="5" xfId="0" applyBorder="1">
      <alignment vertical="center"/>
    </xf>
    <xf numFmtId="0" fontId="0" fillId="0" borderId="9" xfId="0" applyBorder="1">
      <alignment vertical="center"/>
    </xf>
    <xf numFmtId="0" fontId="0" fillId="0" borderId="8" xfId="0" applyBorder="1">
      <alignment vertical="center"/>
    </xf>
    <xf numFmtId="0" fontId="0" fillId="0" borderId="10" xfId="0" applyBorder="1">
      <alignment vertical="center"/>
    </xf>
    <xf numFmtId="0" fontId="0" fillId="0" borderId="11" xfId="0" applyBorder="1" applyAlignment="1">
      <alignment horizontal="right" vertical="center"/>
    </xf>
    <xf numFmtId="0" fontId="9" fillId="0" borderId="0" xfId="0" applyFont="1" applyBorder="1">
      <alignment vertical="center"/>
    </xf>
    <xf numFmtId="0" fontId="0" fillId="0" borderId="0" xfId="0" applyAlignment="1">
      <alignment vertical="center"/>
    </xf>
    <xf numFmtId="0" fontId="12" fillId="0" borderId="0" xfId="0" applyFont="1" applyAlignment="1">
      <alignment vertical="center" shrinkToFit="1"/>
    </xf>
    <xf numFmtId="0" fontId="12" fillId="0" borderId="0" xfId="0" applyFont="1" applyAlignment="1">
      <alignment vertical="center"/>
    </xf>
    <xf numFmtId="0" fontId="27" fillId="0" borderId="0" xfId="0" applyFont="1" applyAlignment="1">
      <alignment vertical="center"/>
    </xf>
    <xf numFmtId="0" fontId="28" fillId="0" borderId="0" xfId="0" applyFont="1" applyAlignment="1">
      <alignment vertical="center"/>
    </xf>
    <xf numFmtId="0" fontId="0" fillId="5" borderId="51" xfId="0" applyFill="1" applyBorder="1" applyAlignment="1" applyProtection="1">
      <alignment vertical="center" shrinkToFit="1"/>
      <protection locked="0"/>
    </xf>
    <xf numFmtId="0" fontId="0" fillId="5" borderId="52" xfId="0" applyFill="1" applyBorder="1" applyAlignment="1" applyProtection="1">
      <alignment vertical="center" shrinkToFit="1"/>
      <protection locked="0"/>
    </xf>
    <xf numFmtId="0" fontId="29" fillId="0" borderId="0" xfId="0" applyFont="1">
      <alignment vertical="center"/>
    </xf>
    <xf numFmtId="0" fontId="0" fillId="0" borderId="0" xfId="0" applyFill="1" applyAlignment="1">
      <alignment vertical="center" shrinkToFit="1"/>
    </xf>
    <xf numFmtId="0" fontId="0" fillId="2" borderId="23" xfId="0" applyFill="1" applyBorder="1" applyAlignment="1">
      <alignment horizontal="center" vertical="center" shrinkToFit="1"/>
    </xf>
    <xf numFmtId="0" fontId="0" fillId="0" borderId="0" xfId="0" applyAlignment="1" applyProtection="1">
      <alignment vertical="center"/>
      <protection locked="0"/>
    </xf>
    <xf numFmtId="0" fontId="13" fillId="0" borderId="32" xfId="0" applyFont="1" applyBorder="1" applyAlignment="1">
      <alignment vertical="top" wrapText="1"/>
    </xf>
    <xf numFmtId="0" fontId="0" fillId="0" borderId="0" xfId="0" applyAlignment="1">
      <alignment vertical="top" wrapText="1"/>
    </xf>
    <xf numFmtId="0" fontId="0" fillId="0" borderId="33" xfId="0" applyBorder="1" applyAlignment="1">
      <alignment vertical="top" wrapText="1"/>
    </xf>
    <xf numFmtId="0" fontId="0" fillId="0" borderId="32" xfId="0" applyBorder="1"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32" xfId="0" applyFont="1" applyBorder="1" applyAlignment="1">
      <alignment vertical="top"/>
    </xf>
    <xf numFmtId="0" fontId="15" fillId="0" borderId="0" xfId="0" applyFont="1" applyAlignment="1">
      <alignment vertical="top"/>
    </xf>
    <xf numFmtId="0" fontId="15" fillId="0" borderId="33" xfId="0" applyFont="1" applyBorder="1" applyAlignment="1">
      <alignment vertical="top"/>
    </xf>
    <xf numFmtId="0" fontId="0" fillId="0" borderId="32" xfId="0" applyBorder="1" applyAlignment="1">
      <alignment vertical="center"/>
    </xf>
    <xf numFmtId="0" fontId="0" fillId="0" borderId="0" xfId="0" applyAlignment="1">
      <alignment vertical="center"/>
    </xf>
    <xf numFmtId="0" fontId="0" fillId="0" borderId="33" xfId="0" applyBorder="1" applyAlignment="1">
      <alignment vertical="center"/>
    </xf>
    <xf numFmtId="0" fontId="2" fillId="0" borderId="17" xfId="0" applyFont="1" applyBorder="1" applyAlignment="1">
      <alignment horizontal="center" vertical="center"/>
    </xf>
    <xf numFmtId="0" fontId="20" fillId="0" borderId="31" xfId="0" applyFont="1" applyBorder="1" applyAlignment="1">
      <alignment horizontal="center" vertical="center"/>
    </xf>
    <xf numFmtId="0" fontId="20" fillId="0" borderId="18" xfId="0" applyFont="1" applyBorder="1" applyAlignment="1">
      <alignment horizontal="center" vertical="center"/>
    </xf>
    <xf numFmtId="0" fontId="2" fillId="0" borderId="32" xfId="0" applyFont="1" applyBorder="1" applyAlignment="1" applyProtection="1">
      <alignment horizontal="center" vertical="center"/>
      <protection locked="0"/>
    </xf>
    <xf numFmtId="0" fontId="20" fillId="0" borderId="0" xfId="0" applyFont="1" applyBorder="1" applyAlignment="1" applyProtection="1">
      <alignment horizontal="center" vertical="center"/>
      <protection locked="0"/>
    </xf>
    <xf numFmtId="0" fontId="20" fillId="0" borderId="33" xfId="0" applyFont="1" applyBorder="1" applyAlignment="1" applyProtection="1">
      <alignment horizontal="center" vertical="center"/>
      <protection locked="0"/>
    </xf>
    <xf numFmtId="0" fontId="20" fillId="0" borderId="34" xfId="0" applyFont="1" applyBorder="1" applyAlignment="1" applyProtection="1">
      <alignment horizontal="center" vertical="center"/>
      <protection locked="0"/>
    </xf>
    <xf numFmtId="0" fontId="20" fillId="0" borderId="35" xfId="0" applyFont="1" applyBorder="1" applyAlignment="1" applyProtection="1">
      <alignment horizontal="center" vertical="center"/>
      <protection locked="0"/>
    </xf>
    <xf numFmtId="0" fontId="20" fillId="0" borderId="36" xfId="0" applyFont="1" applyBorder="1" applyAlignment="1" applyProtection="1">
      <alignment horizontal="center" vertical="center"/>
      <protection locked="0"/>
    </xf>
    <xf numFmtId="0" fontId="10" fillId="0" borderId="0" xfId="0" applyFont="1" applyAlignment="1">
      <alignment horizontal="center" vertical="center" shrinkToFit="1"/>
    </xf>
    <xf numFmtId="0" fontId="15" fillId="0" borderId="0" xfId="0" applyFont="1" applyBorder="1" applyAlignment="1">
      <alignment vertical="top"/>
    </xf>
    <xf numFmtId="0" fontId="13" fillId="0" borderId="32" xfId="0" applyFont="1" applyBorder="1" applyAlignment="1">
      <alignment vertical="top"/>
    </xf>
    <xf numFmtId="0" fontId="13" fillId="0" borderId="34" xfId="0" applyFont="1" applyBorder="1" applyAlignment="1">
      <alignment vertical="top"/>
    </xf>
    <xf numFmtId="0" fontId="15" fillId="0" borderId="35" xfId="0" applyFont="1" applyBorder="1" applyAlignment="1">
      <alignment vertical="top"/>
    </xf>
    <xf numFmtId="0" fontId="15" fillId="0" borderId="36" xfId="0" applyFont="1" applyBorder="1" applyAlignment="1">
      <alignment vertical="top"/>
    </xf>
    <xf numFmtId="0" fontId="3" fillId="0" borderId="0" xfId="0" applyFont="1" applyAlignment="1">
      <alignment vertical="center"/>
    </xf>
    <xf numFmtId="0" fontId="3" fillId="0" borderId="14" xfId="0" applyFont="1" applyFill="1" applyBorder="1" applyAlignment="1" applyProtection="1">
      <alignment horizontal="center" vertical="center"/>
      <protection locked="0"/>
    </xf>
    <xf numFmtId="0" fontId="0" fillId="0" borderId="0" xfId="0"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3" fillId="0" borderId="14" xfId="0" applyFont="1" applyBorder="1" applyAlignment="1">
      <alignment horizontal="center" vertical="center" shrinkToFit="1"/>
    </xf>
    <xf numFmtId="0" fontId="0" fillId="0" borderId="0" xfId="0" applyBorder="1" applyAlignment="1">
      <alignment horizontal="center" vertical="center" shrinkToFit="1"/>
    </xf>
    <xf numFmtId="0" fontId="3" fillId="0" borderId="14" xfId="0" applyFont="1" applyBorder="1" applyAlignment="1">
      <alignment horizontal="center" vertical="center"/>
    </xf>
    <xf numFmtId="0" fontId="0" fillId="0" borderId="0" xfId="0" applyBorder="1" applyAlignment="1">
      <alignment horizontal="center" vertical="center"/>
    </xf>
    <xf numFmtId="0" fontId="3" fillId="0" borderId="0" xfId="0" applyFont="1" applyBorder="1" applyAlignment="1">
      <alignment horizontal="center" vertical="center"/>
    </xf>
    <xf numFmtId="0" fontId="3" fillId="0" borderId="14" xfId="0" applyFont="1" applyFill="1" applyBorder="1" applyAlignment="1">
      <alignment horizontal="center" vertical="center" shrinkToFit="1"/>
    </xf>
    <xf numFmtId="0" fontId="0" fillId="0" borderId="0" xfId="0" applyAlignment="1">
      <alignment horizontal="center" vertical="center" shrinkToFit="1"/>
    </xf>
    <xf numFmtId="0" fontId="3" fillId="5" borderId="2" xfId="0" applyFont="1" applyFill="1" applyBorder="1" applyAlignment="1" applyProtection="1">
      <alignment vertical="center" shrinkToFit="1"/>
      <protection locked="0"/>
    </xf>
    <xf numFmtId="0" fontId="0" fillId="5" borderId="6" xfId="0" applyFill="1" applyBorder="1" applyAlignment="1" applyProtection="1">
      <alignment vertical="center" shrinkToFit="1"/>
      <protection locked="0"/>
    </xf>
    <xf numFmtId="0" fontId="0" fillId="0" borderId="8" xfId="0" applyBorder="1" applyAlignment="1">
      <alignment vertical="center" shrinkToFit="1"/>
    </xf>
    <xf numFmtId="0" fontId="3" fillId="2" borderId="2" xfId="0" applyFont="1" applyFill="1" applyBorder="1" applyAlignment="1">
      <alignment vertical="center" shrinkToFit="1"/>
    </xf>
    <xf numFmtId="0" fontId="0" fillId="0" borderId="6" xfId="0" applyBorder="1" applyAlignment="1">
      <alignment vertical="center" shrinkToFit="1"/>
    </xf>
    <xf numFmtId="0" fontId="4" fillId="0" borderId="5" xfId="0" applyFont="1" applyBorder="1" applyAlignment="1">
      <alignment horizontal="right" vertical="center" shrinkToFit="1"/>
    </xf>
    <xf numFmtId="0" fontId="0" fillId="0" borderId="5" xfId="0" applyBorder="1" applyAlignment="1">
      <alignment vertical="center" shrinkToFit="1"/>
    </xf>
    <xf numFmtId="0" fontId="3" fillId="2" borderId="4" xfId="0" applyFont="1" applyFill="1" applyBorder="1" applyAlignment="1">
      <alignment vertical="center" shrinkToFit="1"/>
    </xf>
    <xf numFmtId="0" fontId="0" fillId="0" borderId="9" xfId="0" applyBorder="1" applyAlignment="1">
      <alignment vertical="center" shrinkToFit="1"/>
    </xf>
    <xf numFmtId="0" fontId="0" fillId="5" borderId="7" xfId="0" applyFill="1" applyBorder="1" applyAlignment="1" applyProtection="1">
      <alignment vertical="center" shrinkToFit="1"/>
      <protection locked="0"/>
    </xf>
    <xf numFmtId="0" fontId="3" fillId="2" borderId="1" xfId="0" applyFont="1" applyFill="1" applyBorder="1" applyAlignment="1">
      <alignment vertical="center" shrinkToFit="1"/>
    </xf>
    <xf numFmtId="0" fontId="0" fillId="2" borderId="1" xfId="0" applyFill="1" applyBorder="1" applyAlignment="1">
      <alignment vertical="center" shrinkToFit="1"/>
    </xf>
    <xf numFmtId="0" fontId="3" fillId="5" borderId="1" xfId="0" applyFont="1" applyFill="1" applyBorder="1" applyAlignment="1" applyProtection="1">
      <alignment vertical="center" shrinkToFit="1"/>
      <protection locked="0"/>
    </xf>
    <xf numFmtId="0" fontId="0" fillId="5" borderId="1" xfId="0" applyFill="1" applyBorder="1" applyAlignment="1" applyProtection="1">
      <alignment vertical="center" shrinkToFit="1"/>
      <protection locked="0"/>
    </xf>
    <xf numFmtId="0" fontId="3" fillId="2" borderId="2" xfId="0" applyFont="1" applyFill="1" applyBorder="1" applyAlignment="1">
      <alignment vertical="top" shrinkToFit="1"/>
    </xf>
    <xf numFmtId="0" fontId="0" fillId="0" borderId="7" xfId="0" applyBorder="1" applyAlignment="1">
      <alignment vertical="top" shrinkToFit="1"/>
    </xf>
    <xf numFmtId="0" fontId="0" fillId="0" borderId="6" xfId="0" applyBorder="1" applyAlignment="1">
      <alignment vertical="top" shrinkToFit="1"/>
    </xf>
    <xf numFmtId="0" fontId="12" fillId="0" borderId="8" xfId="0" applyFont="1" applyBorder="1" applyAlignment="1">
      <alignment vertical="center" shrinkToFit="1"/>
    </xf>
    <xf numFmtId="0" fontId="5" fillId="2" borderId="11" xfId="0" applyFont="1" applyFill="1" applyBorder="1" applyAlignment="1">
      <alignment vertical="center" shrinkToFit="1"/>
    </xf>
    <xf numFmtId="0" fontId="6" fillId="0" borderId="12" xfId="0" applyFont="1" applyBorder="1" applyAlignment="1">
      <alignment vertical="center" shrinkToFit="1"/>
    </xf>
    <xf numFmtId="0" fontId="6" fillId="0" borderId="13" xfId="0" applyFont="1" applyBorder="1" applyAlignment="1">
      <alignment vertical="center" shrinkToFit="1"/>
    </xf>
    <xf numFmtId="0" fontId="11" fillId="0" borderId="0" xfId="0" applyFont="1" applyAlignment="1" applyProtection="1">
      <alignment vertical="center" shrinkToFit="1"/>
      <protection locked="0"/>
    </xf>
    <xf numFmtId="0" fontId="12" fillId="0" borderId="0" xfId="0" applyFont="1" applyAlignment="1" applyProtection="1">
      <alignment vertical="center" shrinkToFit="1"/>
      <protection locked="0"/>
    </xf>
    <xf numFmtId="0" fontId="11" fillId="0" borderId="0" xfId="0" applyFont="1" applyAlignment="1">
      <alignment vertical="center" shrinkToFit="1"/>
    </xf>
    <xf numFmtId="0" fontId="12" fillId="0" borderId="0" xfId="0" applyFont="1" applyAlignment="1">
      <alignment vertical="center" shrinkToFit="1"/>
    </xf>
    <xf numFmtId="0" fontId="0" fillId="0" borderId="5" xfId="0" applyBorder="1" applyAlignment="1">
      <alignment horizontal="right" vertical="center" shrinkToFit="1"/>
    </xf>
    <xf numFmtId="0" fontId="0" fillId="5" borderId="3" xfId="0" applyFill="1" applyBorder="1" applyAlignment="1" applyProtection="1">
      <alignment vertical="center" shrinkToFit="1"/>
      <protection locked="0"/>
    </xf>
    <xf numFmtId="0" fontId="0" fillId="0" borderId="8" xfId="0" applyBorder="1" applyAlignment="1">
      <alignment vertical="center"/>
    </xf>
    <xf numFmtId="0" fontId="6" fillId="2" borderId="9" xfId="0" applyFont="1" applyFill="1" applyBorder="1" applyAlignment="1">
      <alignment vertical="center" shrinkToFit="1"/>
    </xf>
    <xf numFmtId="0" fontId="6" fillId="0" borderId="8" xfId="0" applyFont="1" applyBorder="1" applyAlignment="1">
      <alignment vertical="center" shrinkToFit="1"/>
    </xf>
    <xf numFmtId="0" fontId="6" fillId="0" borderId="10" xfId="0" applyFont="1" applyBorder="1" applyAlignment="1">
      <alignment vertical="center" shrinkToFit="1"/>
    </xf>
    <xf numFmtId="0" fontId="6" fillId="2" borderId="14" xfId="0" applyFont="1" applyFill="1" applyBorder="1" applyAlignment="1">
      <alignment vertical="center" shrinkToFit="1"/>
    </xf>
    <xf numFmtId="0" fontId="6" fillId="0" borderId="0" xfId="0" applyFont="1" applyAlignment="1">
      <alignment vertical="center" shrinkToFit="1"/>
    </xf>
    <xf numFmtId="0" fontId="6" fillId="0" borderId="5" xfId="0" applyFont="1" applyBorder="1" applyAlignment="1">
      <alignment vertical="center" shrinkToFit="1"/>
    </xf>
    <xf numFmtId="0" fontId="3" fillId="5" borderId="3" xfId="0" applyFont="1" applyFill="1" applyBorder="1" applyAlignment="1" applyProtection="1">
      <alignment vertical="center" shrinkToFit="1"/>
      <protection locked="0"/>
    </xf>
    <xf numFmtId="0" fontId="3" fillId="5" borderId="4" xfId="0" applyFont="1" applyFill="1" applyBorder="1" applyAlignment="1" applyProtection="1">
      <alignment vertical="center" shrinkToFit="1"/>
      <protection locked="0"/>
    </xf>
    <xf numFmtId="0" fontId="0" fillId="5" borderId="4" xfId="0" applyFill="1" applyBorder="1" applyAlignment="1" applyProtection="1">
      <alignment vertical="center" shrinkToFit="1"/>
      <protection locked="0"/>
    </xf>
    <xf numFmtId="0" fontId="3" fillId="2" borderId="11" xfId="0" applyFont="1" applyFill="1" applyBorder="1" applyAlignment="1">
      <alignment vertical="top" shrinkToFit="1"/>
    </xf>
    <xf numFmtId="0" fontId="0" fillId="0" borderId="12" xfId="0" applyBorder="1" applyAlignment="1">
      <alignment vertical="top" shrinkToFit="1"/>
    </xf>
    <xf numFmtId="0" fontId="0" fillId="0" borderId="13" xfId="0" applyBorder="1" applyAlignment="1">
      <alignment vertical="top" shrinkToFit="1"/>
    </xf>
    <xf numFmtId="0" fontId="3" fillId="2" borderId="14" xfId="0" applyFont="1" applyFill="1" applyBorder="1" applyAlignment="1">
      <alignment vertical="center" shrinkToFit="1"/>
    </xf>
    <xf numFmtId="0" fontId="0" fillId="0" borderId="0" xfId="0" applyBorder="1" applyAlignment="1">
      <alignment vertical="center" shrinkToFit="1"/>
    </xf>
    <xf numFmtId="0" fontId="14" fillId="2" borderId="14" xfId="0" applyFont="1" applyFill="1" applyBorder="1" applyAlignment="1">
      <alignment vertical="center" shrinkToFit="1"/>
    </xf>
    <xf numFmtId="0" fontId="0" fillId="0" borderId="0" xfId="0" applyAlignment="1">
      <alignment vertical="center" shrinkToFi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12" fillId="7" borderId="2" xfId="0" applyFont="1" applyFill="1"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12" fillId="8" borderId="2" xfId="0" applyFont="1" applyFill="1" applyBorder="1" applyAlignment="1">
      <alignment horizontal="center" vertical="center"/>
    </xf>
    <xf numFmtId="0" fontId="0" fillId="0" borderId="7" xfId="0" applyBorder="1" applyAlignment="1">
      <alignment vertical="center"/>
    </xf>
    <xf numFmtId="0" fontId="0" fillId="0" borderId="6" xfId="0" applyBorder="1" applyAlignment="1">
      <alignment vertical="center"/>
    </xf>
    <xf numFmtId="176" fontId="0" fillId="5" borderId="41" xfId="0" applyNumberFormat="1" applyFill="1" applyBorder="1" applyAlignment="1" applyProtection="1">
      <alignment vertical="center"/>
      <protection locked="0"/>
    </xf>
    <xf numFmtId="0" fontId="0" fillId="0" borderId="43" xfId="0" applyBorder="1" applyAlignment="1" applyProtection="1">
      <alignment vertical="center"/>
      <protection locked="0"/>
    </xf>
    <xf numFmtId="0" fontId="0" fillId="0" borderId="8" xfId="0" applyBorder="1" applyAlignment="1">
      <alignment horizontal="center" vertical="center"/>
    </xf>
    <xf numFmtId="0" fontId="0" fillId="0" borderId="20" xfId="0" applyBorder="1" applyAlignment="1">
      <alignment vertical="center"/>
    </xf>
    <xf numFmtId="0" fontId="0" fillId="0" borderId="31" xfId="0" applyBorder="1" applyAlignment="1">
      <alignment horizontal="center" vertical="center"/>
    </xf>
    <xf numFmtId="0" fontId="0" fillId="0" borderId="18" xfId="0" applyBorder="1" applyAlignment="1">
      <alignment vertical="center"/>
    </xf>
    <xf numFmtId="176" fontId="0" fillId="5" borderId="2" xfId="0" applyNumberFormat="1" applyFill="1" applyBorder="1" applyAlignment="1" applyProtection="1">
      <alignment vertical="center"/>
      <protection locked="0"/>
    </xf>
    <xf numFmtId="0" fontId="0" fillId="0" borderId="7" xfId="0" applyBorder="1" applyAlignment="1" applyProtection="1">
      <alignment vertical="center"/>
      <protection locked="0"/>
    </xf>
    <xf numFmtId="176" fontId="22" fillId="5" borderId="38" xfId="0" applyNumberFormat="1" applyFont="1" applyFill="1" applyBorder="1" applyAlignment="1" applyProtection="1">
      <alignment vertical="center"/>
      <protection locked="0"/>
    </xf>
    <xf numFmtId="0" fontId="22" fillId="0" borderId="6" xfId="0" applyFont="1" applyBorder="1" applyAlignment="1" applyProtection="1">
      <alignment vertical="center"/>
      <protection locked="0"/>
    </xf>
    <xf numFmtId="176" fontId="22" fillId="5" borderId="39" xfId="0" applyNumberFormat="1" applyFont="1" applyFill="1" applyBorder="1" applyAlignment="1" applyProtection="1">
      <alignment vertical="center"/>
      <protection locked="0"/>
    </xf>
    <xf numFmtId="0" fontId="22" fillId="0" borderId="40" xfId="0" applyFont="1" applyBorder="1" applyAlignment="1" applyProtection="1">
      <alignment vertical="center"/>
      <protection locked="0"/>
    </xf>
    <xf numFmtId="0" fontId="0" fillId="5" borderId="11" xfId="0" applyFill="1" applyBorder="1" applyAlignment="1" applyProtection="1">
      <alignment vertical="top" wrapText="1"/>
      <protection locked="0"/>
    </xf>
    <xf numFmtId="0" fontId="0" fillId="5" borderId="12" xfId="0" applyFill="1" applyBorder="1" applyAlignment="1" applyProtection="1">
      <alignment vertical="top" wrapText="1"/>
      <protection locked="0"/>
    </xf>
    <xf numFmtId="0" fontId="0" fillId="0" borderId="12" xfId="0" applyBorder="1" applyAlignment="1" applyProtection="1">
      <alignment vertical="center"/>
      <protection locked="0"/>
    </xf>
    <xf numFmtId="0" fontId="0" fillId="0" borderId="13" xfId="0" applyBorder="1" applyAlignment="1" applyProtection="1">
      <alignment vertical="center"/>
      <protection locked="0"/>
    </xf>
    <xf numFmtId="0" fontId="0" fillId="5" borderId="14" xfId="0" applyFill="1" applyBorder="1" applyAlignment="1" applyProtection="1">
      <alignment vertical="top" wrapText="1"/>
      <protection locked="0"/>
    </xf>
    <xf numFmtId="0" fontId="0" fillId="5" borderId="0" xfId="0" applyFill="1" applyBorder="1" applyAlignment="1" applyProtection="1">
      <alignment vertical="top" wrapText="1"/>
      <protection locked="0"/>
    </xf>
    <xf numFmtId="0" fontId="0" fillId="0" borderId="0" xfId="0" applyBorder="1" applyAlignment="1" applyProtection="1">
      <alignment vertical="center"/>
      <protection locked="0"/>
    </xf>
    <xf numFmtId="0" fontId="0" fillId="0" borderId="5" xfId="0" applyBorder="1" applyAlignment="1" applyProtection="1">
      <alignment vertical="center"/>
      <protection locked="0"/>
    </xf>
    <xf numFmtId="0" fontId="0" fillId="5" borderId="14" xfId="0" applyFill="1" applyBorder="1" applyAlignment="1" applyProtection="1">
      <alignment vertical="center"/>
      <protection locked="0"/>
    </xf>
    <xf numFmtId="0" fontId="0" fillId="5" borderId="0" xfId="0" applyFill="1" applyBorder="1" applyAlignment="1" applyProtection="1">
      <alignment vertical="center"/>
      <protection locked="0"/>
    </xf>
    <xf numFmtId="0" fontId="0" fillId="5" borderId="9" xfId="0" applyFill="1" applyBorder="1" applyAlignment="1" applyProtection="1">
      <alignment vertical="center"/>
      <protection locked="0"/>
    </xf>
    <xf numFmtId="0" fontId="0" fillId="5" borderId="8" xfId="0" applyFill="1" applyBorder="1" applyAlignment="1" applyProtection="1">
      <alignment vertical="center"/>
      <protection locked="0"/>
    </xf>
    <xf numFmtId="0" fontId="0" fillId="0" borderId="8" xfId="0" applyBorder="1" applyAlignment="1" applyProtection="1">
      <alignment vertical="center"/>
      <protection locked="0"/>
    </xf>
    <xf numFmtId="0" fontId="0" fillId="0" borderId="10" xfId="0" applyBorder="1" applyAlignment="1" applyProtection="1">
      <alignment vertical="center"/>
      <protection locked="0"/>
    </xf>
    <xf numFmtId="0" fontId="0" fillId="2" borderId="7" xfId="0" applyFill="1" applyBorder="1" applyAlignment="1">
      <alignment vertical="center"/>
    </xf>
    <xf numFmtId="0" fontId="0" fillId="2" borderId="2" xfId="0" applyFill="1" applyBorder="1" applyAlignment="1">
      <alignment horizontal="center" vertical="center"/>
    </xf>
    <xf numFmtId="0" fontId="0" fillId="2" borderId="7" xfId="0" applyFill="1" applyBorder="1" applyAlignment="1">
      <alignment horizontal="center" vertical="center"/>
    </xf>
    <xf numFmtId="0" fontId="12" fillId="4" borderId="1" xfId="0" applyFont="1" applyFill="1" applyBorder="1" applyAlignment="1">
      <alignment horizontal="center" vertical="center"/>
    </xf>
    <xf numFmtId="0" fontId="12" fillId="4" borderId="4" xfId="0" applyFont="1" applyFill="1" applyBorder="1" applyAlignment="1">
      <alignment horizontal="center" vertical="center"/>
    </xf>
    <xf numFmtId="0" fontId="12" fillId="4" borderId="3" xfId="0" applyFont="1" applyFill="1"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2" borderId="38" xfId="0" applyFill="1" applyBorder="1" applyAlignment="1">
      <alignment horizontal="center" vertical="center"/>
    </xf>
    <xf numFmtId="176" fontId="22" fillId="5" borderId="6" xfId="0" applyNumberFormat="1" applyFont="1" applyFill="1" applyBorder="1" applyAlignment="1" applyProtection="1">
      <alignment vertical="center"/>
      <protection locked="0"/>
    </xf>
    <xf numFmtId="0" fontId="0" fillId="0" borderId="17" xfId="0" applyBorder="1" applyAlignment="1">
      <alignment horizontal="center" vertical="center" shrinkToFit="1"/>
    </xf>
    <xf numFmtId="0" fontId="0" fillId="0" borderId="31" xfId="0" applyBorder="1" applyAlignment="1">
      <alignment vertical="center" shrinkToFit="1"/>
    </xf>
    <xf numFmtId="0" fontId="0" fillId="0" borderId="18" xfId="0" applyBorder="1" applyAlignment="1">
      <alignment vertical="center" shrinkToFit="1"/>
    </xf>
    <xf numFmtId="0" fontId="11" fillId="0" borderId="0" xfId="0" applyFont="1" applyAlignment="1" applyProtection="1">
      <alignment vertical="center"/>
      <protection locked="0"/>
    </xf>
    <xf numFmtId="0" fontId="12" fillId="0" borderId="0" xfId="0" applyFont="1" applyAlignment="1" applyProtection="1">
      <alignment vertical="center"/>
      <protection locked="0"/>
    </xf>
    <xf numFmtId="0" fontId="0" fillId="0" borderId="17" xfId="0" applyBorder="1" applyAlignment="1" applyProtection="1">
      <alignment vertical="top" wrapText="1"/>
      <protection locked="0"/>
    </xf>
    <xf numFmtId="0" fontId="0" fillId="0" borderId="31" xfId="0" applyBorder="1" applyAlignment="1" applyProtection="1">
      <alignment vertical="top" wrapText="1"/>
      <protection locked="0"/>
    </xf>
    <xf numFmtId="0" fontId="0" fillId="0" borderId="18" xfId="0" applyBorder="1" applyAlignment="1" applyProtection="1">
      <alignment vertical="top" wrapText="1"/>
      <protection locked="0"/>
    </xf>
    <xf numFmtId="0" fontId="0" fillId="0" borderId="32" xfId="0" applyBorder="1" applyAlignment="1" applyProtection="1">
      <alignment vertical="top" wrapText="1"/>
      <protection locked="0"/>
    </xf>
    <xf numFmtId="0" fontId="0" fillId="0" borderId="0" xfId="0" applyBorder="1" applyAlignment="1" applyProtection="1">
      <alignment vertical="top" wrapText="1"/>
      <protection locked="0"/>
    </xf>
    <xf numFmtId="0" fontId="0" fillId="0" borderId="33" xfId="0" applyBorder="1" applyAlignment="1" applyProtection="1">
      <alignment vertical="top" wrapText="1"/>
      <protection locked="0"/>
    </xf>
    <xf numFmtId="0" fontId="0" fillId="0" borderId="34" xfId="0" applyBorder="1" applyAlignment="1" applyProtection="1">
      <alignment vertical="top" wrapText="1"/>
      <protection locked="0"/>
    </xf>
    <xf numFmtId="0" fontId="0" fillId="0" borderId="35" xfId="0" applyBorder="1" applyAlignment="1" applyProtection="1">
      <alignment vertical="top" wrapText="1"/>
      <protection locked="0"/>
    </xf>
    <xf numFmtId="0" fontId="0" fillId="0" borderId="36" xfId="0" applyBorder="1" applyAlignment="1" applyProtection="1">
      <alignment vertical="top" wrapText="1"/>
      <protection locked="0"/>
    </xf>
    <xf numFmtId="0" fontId="0" fillId="0" borderId="48" xfId="0" applyFill="1" applyBorder="1" applyAlignment="1">
      <alignment vertical="center" shrinkToFit="1"/>
    </xf>
    <xf numFmtId="0" fontId="0" fillId="0" borderId="50" xfId="0" applyBorder="1" applyAlignment="1">
      <alignment vertical="center" shrinkToFit="1"/>
    </xf>
    <xf numFmtId="0" fontId="0" fillId="0" borderId="48" xfId="0" applyBorder="1" applyAlignment="1">
      <alignment vertical="center" shrinkToFit="1"/>
    </xf>
    <xf numFmtId="0" fontId="0" fillId="0" borderId="49" xfId="0" applyBorder="1" applyAlignment="1">
      <alignment vertical="center" shrinkToFit="1"/>
    </xf>
    <xf numFmtId="176" fontId="0" fillId="0" borderId="48" xfId="0" applyNumberFormat="1" applyBorder="1" applyAlignment="1">
      <alignment horizontal="center" vertical="center"/>
    </xf>
    <xf numFmtId="0" fontId="0" fillId="0" borderId="50" xfId="0" applyBorder="1" applyAlignment="1">
      <alignment horizontal="center" vertical="center"/>
    </xf>
    <xf numFmtId="0" fontId="25" fillId="0" borderId="0" xfId="0" applyFont="1" applyAlignment="1">
      <alignment horizontal="center" vertical="center"/>
    </xf>
    <xf numFmtId="0" fontId="26" fillId="0" borderId="0" xfId="0" applyFont="1" applyAlignment="1">
      <alignment horizontal="center" vertical="center"/>
    </xf>
    <xf numFmtId="177" fontId="0" fillId="0" borderId="0" xfId="0" applyNumberFormat="1" applyAlignment="1">
      <alignment vertical="center"/>
    </xf>
    <xf numFmtId="0" fontId="0" fillId="0" borderId="1" xfId="0" applyBorder="1" applyAlignment="1">
      <alignment vertical="center"/>
    </xf>
    <xf numFmtId="0" fontId="3" fillId="0" borderId="0" xfId="0" applyFont="1" applyAlignment="1">
      <alignment horizontal="center" vertical="center"/>
    </xf>
    <xf numFmtId="0" fontId="8" fillId="0" borderId="0" xfId="0" applyFont="1" applyAlignment="1">
      <alignment horizontal="center" vertical="center"/>
    </xf>
    <xf numFmtId="0" fontId="0" fillId="0" borderId="1" xfId="0" applyFill="1" applyBorder="1" applyAlignment="1">
      <alignment vertical="center"/>
    </xf>
    <xf numFmtId="0" fontId="0" fillId="0" borderId="1" xfId="0" applyBorder="1" applyAlignment="1">
      <alignment vertical="center" shrinkToFit="1"/>
    </xf>
    <xf numFmtId="176" fontId="0" fillId="0" borderId="1" xfId="0" applyNumberFormat="1" applyBorder="1" applyAlignment="1">
      <alignment vertical="center"/>
    </xf>
    <xf numFmtId="0" fontId="0" fillId="0" borderId="2" xfId="0" applyFill="1" applyBorder="1" applyAlignment="1">
      <alignment vertical="center" shrinkToFit="1"/>
    </xf>
    <xf numFmtId="0" fontId="0" fillId="0" borderId="6" xfId="0" applyFill="1" applyBorder="1" applyAlignment="1">
      <alignment vertical="center" shrinkToFit="1"/>
    </xf>
    <xf numFmtId="0" fontId="0" fillId="0" borderId="2" xfId="0" applyBorder="1" applyAlignment="1">
      <alignment vertical="center" shrinkToFit="1"/>
    </xf>
    <xf numFmtId="0" fontId="0" fillId="0" borderId="7" xfId="0" applyBorder="1" applyAlignment="1">
      <alignment vertical="center" shrinkToFit="1"/>
    </xf>
    <xf numFmtId="176" fontId="0" fillId="0" borderId="2" xfId="0" applyNumberFormat="1" applyBorder="1" applyAlignment="1">
      <alignment vertical="center"/>
    </xf>
    <xf numFmtId="0" fontId="0" fillId="0" borderId="4" xfId="0" applyFill="1" applyBorder="1" applyAlignment="1">
      <alignment vertical="center"/>
    </xf>
    <xf numFmtId="0" fontId="0" fillId="0" borderId="4" xfId="0" applyBorder="1" applyAlignment="1">
      <alignment vertical="center" shrinkToFit="1"/>
    </xf>
    <xf numFmtId="176" fontId="0" fillId="0" borderId="4" xfId="0" applyNumberFormat="1" applyBorder="1" applyAlignment="1">
      <alignment vertical="center"/>
    </xf>
    <xf numFmtId="0" fontId="0" fillId="0" borderId="15" xfId="0" applyFill="1" applyBorder="1" applyAlignment="1">
      <alignment vertical="center"/>
    </xf>
    <xf numFmtId="0" fontId="0" fillId="0" borderId="15" xfId="0" applyBorder="1" applyAlignment="1">
      <alignment vertical="center"/>
    </xf>
    <xf numFmtId="176" fontId="0" fillId="0" borderId="15" xfId="0" applyNumberFormat="1" applyBorder="1" applyAlignment="1">
      <alignment vertical="center"/>
    </xf>
    <xf numFmtId="0" fontId="0" fillId="3" borderId="1" xfId="0" applyFill="1" applyBorder="1" applyAlignment="1">
      <alignment horizontal="center" vertical="center"/>
    </xf>
    <xf numFmtId="0" fontId="0" fillId="0" borderId="4" xfId="0" applyBorder="1" applyAlignment="1">
      <alignment vertical="center"/>
    </xf>
  </cellXfs>
  <cellStyles count="2">
    <cellStyle name="桁区切り" xfId="1" builtinId="6"/>
    <cellStyle name="標準" xfId="0" builtinId="0"/>
  </cellStyles>
  <dxfs count="155">
    <dxf>
      <fill>
        <patternFill>
          <bgColor rgb="FFFFC000"/>
        </patternFill>
      </fill>
    </dxf>
    <dxf>
      <fill>
        <patternFill>
          <bgColor rgb="FFFFC000"/>
        </patternFill>
      </fill>
    </dxf>
    <dxf>
      <font>
        <color theme="0"/>
      </font>
      <fill>
        <patternFill>
          <bgColor rgb="FFFF0000"/>
        </patternFill>
      </fill>
    </dxf>
    <dxf>
      <font>
        <b/>
        <i val="0"/>
        <color rgb="FFFF0000"/>
      </font>
    </dxf>
    <dxf>
      <fill>
        <patternFill>
          <bgColor rgb="FFFFC000"/>
        </patternFill>
      </fill>
    </dxf>
    <dxf>
      <font>
        <color theme="0"/>
      </font>
      <fill>
        <patternFill>
          <bgColor rgb="FFFF0000"/>
        </patternFill>
      </fill>
    </dxf>
    <dxf>
      <font>
        <b/>
        <i val="0"/>
        <color rgb="FFFF0000"/>
      </font>
    </dxf>
    <dxf>
      <fill>
        <patternFill>
          <bgColor rgb="FFFFC000"/>
        </patternFill>
      </fill>
    </dxf>
    <dxf>
      <font>
        <color theme="0"/>
      </font>
      <fill>
        <patternFill>
          <bgColor rgb="FFFF0000"/>
        </patternFill>
      </fill>
    </dxf>
    <dxf>
      <font>
        <b/>
        <i val="0"/>
        <color rgb="FFFF0000"/>
      </font>
    </dxf>
    <dxf>
      <fill>
        <patternFill>
          <bgColor rgb="FFFFC000"/>
        </patternFill>
      </fill>
    </dxf>
    <dxf>
      <font>
        <color theme="0"/>
      </font>
      <fill>
        <patternFill>
          <bgColor rgb="FFFF0000"/>
        </patternFill>
      </fill>
    </dxf>
    <dxf>
      <font>
        <b/>
        <i val="0"/>
        <color rgb="FFFF0000"/>
      </font>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C000"/>
        </patternFill>
      </fill>
    </dxf>
    <dxf>
      <font>
        <color theme="0"/>
      </font>
      <fill>
        <patternFill>
          <bgColor rgb="FFFF0000"/>
        </patternFill>
      </fill>
    </dxf>
    <dxf>
      <fill>
        <patternFill>
          <bgColor theme="9" tint="0.79998168889431442"/>
        </patternFill>
      </fill>
      <border>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border>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theme="0"/>
      </font>
      <fill>
        <patternFill>
          <bgColor rgb="FFFF0000"/>
        </patternFill>
      </fill>
    </dxf>
    <dxf>
      <fill>
        <patternFill>
          <bgColor rgb="FFFFC000"/>
        </patternFill>
      </fill>
    </dxf>
    <dxf>
      <fill>
        <patternFill>
          <bgColor theme="9" tint="0.79998168889431442"/>
        </patternFill>
      </fill>
      <border>
        <right style="thin">
          <color auto="1"/>
        </right>
        <top style="thin">
          <color auto="1"/>
        </top>
        <bottom style="thin">
          <color auto="1"/>
        </bottom>
        <vertical/>
        <horizontal/>
      </border>
    </dxf>
    <dxf>
      <fill>
        <patternFill>
          <bgColor theme="9" tint="0.79998168889431442"/>
        </patternFill>
      </fill>
      <border>
        <right style="thin">
          <color auto="1"/>
        </right>
        <top style="thin">
          <color auto="1"/>
        </top>
        <bottom style="thin">
          <color auto="1"/>
        </bottom>
        <vertical/>
        <horizontal/>
      </border>
    </dxf>
    <dxf>
      <fill>
        <patternFill>
          <bgColor rgb="FFFFC000"/>
        </patternFill>
      </fill>
    </dxf>
  </dxfs>
  <tableStyles count="0" defaultTableStyle="TableStyleMedium2" defaultPivotStyle="PivotStyleLight16"/>
  <colors>
    <mruColors>
      <color rgb="FFFFFF99"/>
      <color rgb="FFCC99FF"/>
      <color rgb="FFCC66FF"/>
      <color rgb="FFFFFF66"/>
      <color rgb="FFFFFFCC"/>
      <color rgb="FFFF37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trlProps/ctrlProp1.xml><?xml version="1.0" encoding="utf-8"?>
<formControlPr xmlns="http://schemas.microsoft.com/office/spreadsheetml/2009/9/main" objectType="CheckBox" fmlaLink="プルダウンデータ!$J$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I$28"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fmlaLink="$I$29" lockText="1" noThreeD="1"/>
</file>

<file path=xl/ctrlProps/ctrlProp23.xml><?xml version="1.0" encoding="utf-8"?>
<formControlPr xmlns="http://schemas.microsoft.com/office/spreadsheetml/2009/9/main" objectType="CheckBox" fmlaLink="$I$30" lockText="1" noThreeD="1"/>
</file>

<file path=xl/ctrlProps/ctrlProp24.xml><?xml version="1.0" encoding="utf-8"?>
<formControlPr xmlns="http://schemas.microsoft.com/office/spreadsheetml/2009/9/main" objectType="CheckBox" fmlaLink="$I$31" lockText="1" noThreeD="1"/>
</file>

<file path=xl/ctrlProps/ctrlProp25.xml><?xml version="1.0" encoding="utf-8"?>
<formControlPr xmlns="http://schemas.microsoft.com/office/spreadsheetml/2009/9/main" objectType="CheckBox" fmlaLink="$I$32" lockText="1" noThreeD="1"/>
</file>

<file path=xl/ctrlProps/ctrlProp26.xml><?xml version="1.0" encoding="utf-8"?>
<formControlPr xmlns="http://schemas.microsoft.com/office/spreadsheetml/2009/9/main" objectType="CheckBox" fmlaLink="$I$33" lockText="1" noThreeD="1"/>
</file>

<file path=xl/ctrlProps/ctrlProp27.xml><?xml version="1.0" encoding="utf-8"?>
<formControlPr xmlns="http://schemas.microsoft.com/office/spreadsheetml/2009/9/main" objectType="CheckBox" fmlaLink="$I$34" lockText="1" noThreeD="1"/>
</file>

<file path=xl/ctrlProps/ctrlProp28.xml><?xml version="1.0" encoding="utf-8"?>
<formControlPr xmlns="http://schemas.microsoft.com/office/spreadsheetml/2009/9/main" objectType="CheckBox" fmlaLink="$I$35" lockText="1" noThreeD="1"/>
</file>

<file path=xl/ctrlProps/ctrlProp29.xml><?xml version="1.0" encoding="utf-8"?>
<formControlPr xmlns="http://schemas.microsoft.com/office/spreadsheetml/2009/9/main" objectType="CheckBox" fmlaLink="$I$36"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I$37" lockText="1" noThreeD="1"/>
</file>

<file path=xl/ctrlProps/ctrlProp31.xml><?xml version="1.0" encoding="utf-8"?>
<formControlPr xmlns="http://schemas.microsoft.com/office/spreadsheetml/2009/9/main" objectType="CheckBox" fmlaLink="$I$38" lockText="1" noThreeD="1"/>
</file>

<file path=xl/ctrlProps/ctrlProp32.xml><?xml version="1.0" encoding="utf-8"?>
<formControlPr xmlns="http://schemas.microsoft.com/office/spreadsheetml/2009/9/main" objectType="CheckBox" fmlaLink="$I$39" lockText="1" noThreeD="1"/>
</file>

<file path=xl/ctrlProps/ctrlProp33.xml><?xml version="1.0" encoding="utf-8"?>
<formControlPr xmlns="http://schemas.microsoft.com/office/spreadsheetml/2009/9/main" objectType="CheckBox" fmlaLink="$I$40" lockText="1" noThreeD="1"/>
</file>

<file path=xl/ctrlProps/ctrlProp34.xml><?xml version="1.0" encoding="utf-8"?>
<formControlPr xmlns="http://schemas.microsoft.com/office/spreadsheetml/2009/9/main" objectType="CheckBox" fmlaLink="$I$41" lockText="1" noThreeD="1"/>
</file>

<file path=xl/ctrlProps/ctrlProp35.xml><?xml version="1.0" encoding="utf-8"?>
<formControlPr xmlns="http://schemas.microsoft.com/office/spreadsheetml/2009/9/main" objectType="CheckBox" fmlaLink="$I$42" lockText="1" noThreeD="1"/>
</file>

<file path=xl/ctrlProps/ctrlProp36.xml><?xml version="1.0" encoding="utf-8"?>
<formControlPr xmlns="http://schemas.microsoft.com/office/spreadsheetml/2009/9/main" objectType="CheckBox" fmlaLink="$I$43" lockText="1" noThreeD="1"/>
</file>

<file path=xl/ctrlProps/ctrlProp37.xml><?xml version="1.0" encoding="utf-8"?>
<formControlPr xmlns="http://schemas.microsoft.com/office/spreadsheetml/2009/9/main" objectType="CheckBox" fmlaLink="$I$44" lockText="1" noThreeD="1"/>
</file>

<file path=xl/ctrlProps/ctrlProp38.xml><?xml version="1.0" encoding="utf-8"?>
<formControlPr xmlns="http://schemas.microsoft.com/office/spreadsheetml/2009/9/main" objectType="CheckBox" fmlaLink="$I$45" lockText="1" noThreeD="1"/>
</file>

<file path=xl/ctrlProps/ctrlProp39.xml><?xml version="1.0" encoding="utf-8"?>
<formControlPr xmlns="http://schemas.microsoft.com/office/spreadsheetml/2009/9/main" objectType="CheckBox" fmlaLink="$I$46"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I$47"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581025</xdr:colOff>
      <xdr:row>53</xdr:row>
      <xdr:rowOff>123825</xdr:rowOff>
    </xdr:from>
    <xdr:to>
      <xdr:col>8</xdr:col>
      <xdr:colOff>323850</xdr:colOff>
      <xdr:row>55</xdr:row>
      <xdr:rowOff>66675</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2390775" y="9296400"/>
          <a:ext cx="3171825" cy="285750"/>
          <a:chOff x="695325" y="8829759"/>
          <a:chExt cx="3171825" cy="495301"/>
        </a:xfrm>
      </xdr:grpSpPr>
      <mc:AlternateContent xmlns:mc="http://schemas.openxmlformats.org/markup-compatibility/2006">
        <mc:Choice xmlns:a14="http://schemas.microsoft.com/office/drawing/2010/main" Requires="a14">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695325" y="8829759"/>
                <a:ext cx="333375" cy="4953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71550" y="8905875"/>
            <a:ext cx="2895600"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個人情報の提供に同意します</a:t>
            </a: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514350</xdr:colOff>
          <xdr:row>27</xdr:row>
          <xdr:rowOff>9525</xdr:rowOff>
        </xdr:from>
        <xdr:to>
          <xdr:col>6</xdr:col>
          <xdr:colOff>857250</xdr:colOff>
          <xdr:row>28</xdr:row>
          <xdr:rowOff>9525</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4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28</xdr:row>
          <xdr:rowOff>9525</xdr:rowOff>
        </xdr:from>
        <xdr:to>
          <xdr:col>6</xdr:col>
          <xdr:colOff>857250</xdr:colOff>
          <xdr:row>29</xdr:row>
          <xdr:rowOff>9525</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4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29</xdr:row>
          <xdr:rowOff>9525</xdr:rowOff>
        </xdr:from>
        <xdr:to>
          <xdr:col>6</xdr:col>
          <xdr:colOff>857250</xdr:colOff>
          <xdr:row>30</xdr:row>
          <xdr:rowOff>9525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4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30</xdr:row>
          <xdr:rowOff>9525</xdr:rowOff>
        </xdr:from>
        <xdr:to>
          <xdr:col>6</xdr:col>
          <xdr:colOff>857250</xdr:colOff>
          <xdr:row>31</xdr:row>
          <xdr:rowOff>9525</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4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31</xdr:row>
          <xdr:rowOff>9525</xdr:rowOff>
        </xdr:from>
        <xdr:to>
          <xdr:col>6</xdr:col>
          <xdr:colOff>857250</xdr:colOff>
          <xdr:row>32</xdr:row>
          <xdr:rowOff>9525</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4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32</xdr:row>
          <xdr:rowOff>9525</xdr:rowOff>
        </xdr:from>
        <xdr:to>
          <xdr:col>6</xdr:col>
          <xdr:colOff>857250</xdr:colOff>
          <xdr:row>33</xdr:row>
          <xdr:rowOff>9525</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4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33</xdr:row>
          <xdr:rowOff>9525</xdr:rowOff>
        </xdr:from>
        <xdr:to>
          <xdr:col>6</xdr:col>
          <xdr:colOff>857250</xdr:colOff>
          <xdr:row>34</xdr:row>
          <xdr:rowOff>9525</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4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34</xdr:row>
          <xdr:rowOff>9525</xdr:rowOff>
        </xdr:from>
        <xdr:to>
          <xdr:col>6</xdr:col>
          <xdr:colOff>857250</xdr:colOff>
          <xdr:row>35</xdr:row>
          <xdr:rowOff>9525</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4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35</xdr:row>
          <xdr:rowOff>9525</xdr:rowOff>
        </xdr:from>
        <xdr:to>
          <xdr:col>6</xdr:col>
          <xdr:colOff>857250</xdr:colOff>
          <xdr:row>36</xdr:row>
          <xdr:rowOff>9525</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4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36</xdr:row>
          <xdr:rowOff>9525</xdr:rowOff>
        </xdr:from>
        <xdr:to>
          <xdr:col>6</xdr:col>
          <xdr:colOff>857250</xdr:colOff>
          <xdr:row>37</xdr:row>
          <xdr:rowOff>9525</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4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37</xdr:row>
          <xdr:rowOff>9525</xdr:rowOff>
        </xdr:from>
        <xdr:to>
          <xdr:col>6</xdr:col>
          <xdr:colOff>857250</xdr:colOff>
          <xdr:row>38</xdr:row>
          <xdr:rowOff>9525</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4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38</xdr:row>
          <xdr:rowOff>9525</xdr:rowOff>
        </xdr:from>
        <xdr:to>
          <xdr:col>6</xdr:col>
          <xdr:colOff>857250</xdr:colOff>
          <xdr:row>39</xdr:row>
          <xdr:rowOff>9525</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4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39</xdr:row>
          <xdr:rowOff>9525</xdr:rowOff>
        </xdr:from>
        <xdr:to>
          <xdr:col>6</xdr:col>
          <xdr:colOff>857250</xdr:colOff>
          <xdr:row>40</xdr:row>
          <xdr:rowOff>9525</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4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40</xdr:row>
          <xdr:rowOff>9525</xdr:rowOff>
        </xdr:from>
        <xdr:to>
          <xdr:col>6</xdr:col>
          <xdr:colOff>857250</xdr:colOff>
          <xdr:row>41</xdr:row>
          <xdr:rowOff>9525</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4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41</xdr:row>
          <xdr:rowOff>9525</xdr:rowOff>
        </xdr:from>
        <xdr:to>
          <xdr:col>6</xdr:col>
          <xdr:colOff>857250</xdr:colOff>
          <xdr:row>42</xdr:row>
          <xdr:rowOff>9525</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4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42</xdr:row>
          <xdr:rowOff>9525</xdr:rowOff>
        </xdr:from>
        <xdr:to>
          <xdr:col>6</xdr:col>
          <xdr:colOff>857250</xdr:colOff>
          <xdr:row>43</xdr:row>
          <xdr:rowOff>9525</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4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43</xdr:row>
          <xdr:rowOff>9525</xdr:rowOff>
        </xdr:from>
        <xdr:to>
          <xdr:col>6</xdr:col>
          <xdr:colOff>857250</xdr:colOff>
          <xdr:row>44</xdr:row>
          <xdr:rowOff>9525</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4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44</xdr:row>
          <xdr:rowOff>9525</xdr:rowOff>
        </xdr:from>
        <xdr:to>
          <xdr:col>6</xdr:col>
          <xdr:colOff>857250</xdr:colOff>
          <xdr:row>45</xdr:row>
          <xdr:rowOff>9525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4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45</xdr:row>
          <xdr:rowOff>9525</xdr:rowOff>
        </xdr:from>
        <xdr:to>
          <xdr:col>6</xdr:col>
          <xdr:colOff>857250</xdr:colOff>
          <xdr:row>46</xdr:row>
          <xdr:rowOff>9525</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4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46</xdr:row>
          <xdr:rowOff>9525</xdr:rowOff>
        </xdr:from>
        <xdr:to>
          <xdr:col>6</xdr:col>
          <xdr:colOff>857250</xdr:colOff>
          <xdr:row>47</xdr:row>
          <xdr:rowOff>9525</xdr:rowOff>
        </xdr:to>
        <xdr:sp macro="" textlink="">
          <xdr:nvSpPr>
            <xdr:cNvPr id="5156" name="Check Box 36" hidden="1">
              <a:extLst>
                <a:ext uri="{63B3BB69-23CF-44E3-9099-C40C66FF867C}">
                  <a14:compatExt spid="_x0000_s5156"/>
                </a:ext>
                <a:ext uri="{FF2B5EF4-FFF2-40B4-BE49-F238E27FC236}">
                  <a16:creationId xmlns:a16="http://schemas.microsoft.com/office/drawing/2014/main" id="{00000000-0008-0000-0400-00002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28</xdr:row>
          <xdr:rowOff>9525</xdr:rowOff>
        </xdr:from>
        <xdr:to>
          <xdr:col>6</xdr:col>
          <xdr:colOff>857250</xdr:colOff>
          <xdr:row>29</xdr:row>
          <xdr:rowOff>9525</xdr:rowOff>
        </xdr:to>
        <xdr:sp macro="" textlink="">
          <xdr:nvSpPr>
            <xdr:cNvPr id="5157" name="Check Box 37" hidden="1">
              <a:extLst>
                <a:ext uri="{63B3BB69-23CF-44E3-9099-C40C66FF867C}">
                  <a14:compatExt spid="_x0000_s5157"/>
                </a:ext>
                <a:ext uri="{FF2B5EF4-FFF2-40B4-BE49-F238E27FC236}">
                  <a16:creationId xmlns:a16="http://schemas.microsoft.com/office/drawing/2014/main" id="{00000000-0008-0000-04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29</xdr:row>
          <xdr:rowOff>9525</xdr:rowOff>
        </xdr:from>
        <xdr:to>
          <xdr:col>6</xdr:col>
          <xdr:colOff>857250</xdr:colOff>
          <xdr:row>30</xdr:row>
          <xdr:rowOff>9525</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00000000-0008-0000-04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30</xdr:row>
          <xdr:rowOff>9525</xdr:rowOff>
        </xdr:from>
        <xdr:to>
          <xdr:col>6</xdr:col>
          <xdr:colOff>857250</xdr:colOff>
          <xdr:row>31</xdr:row>
          <xdr:rowOff>9525</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00000000-0008-0000-04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31</xdr:row>
          <xdr:rowOff>9525</xdr:rowOff>
        </xdr:from>
        <xdr:to>
          <xdr:col>6</xdr:col>
          <xdr:colOff>857250</xdr:colOff>
          <xdr:row>32</xdr:row>
          <xdr:rowOff>9525</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4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32</xdr:row>
          <xdr:rowOff>9525</xdr:rowOff>
        </xdr:from>
        <xdr:to>
          <xdr:col>6</xdr:col>
          <xdr:colOff>857250</xdr:colOff>
          <xdr:row>33</xdr:row>
          <xdr:rowOff>9525</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4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33</xdr:row>
          <xdr:rowOff>9525</xdr:rowOff>
        </xdr:from>
        <xdr:to>
          <xdr:col>6</xdr:col>
          <xdr:colOff>857250</xdr:colOff>
          <xdr:row>34</xdr:row>
          <xdr:rowOff>9525</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4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34</xdr:row>
          <xdr:rowOff>9525</xdr:rowOff>
        </xdr:from>
        <xdr:to>
          <xdr:col>6</xdr:col>
          <xdr:colOff>857250</xdr:colOff>
          <xdr:row>35</xdr:row>
          <xdr:rowOff>9525</xdr:rowOff>
        </xdr:to>
        <xdr:sp macro="" textlink="">
          <xdr:nvSpPr>
            <xdr:cNvPr id="5163" name="Check Box 43" hidden="1">
              <a:extLst>
                <a:ext uri="{63B3BB69-23CF-44E3-9099-C40C66FF867C}">
                  <a14:compatExt spid="_x0000_s5163"/>
                </a:ext>
                <a:ext uri="{FF2B5EF4-FFF2-40B4-BE49-F238E27FC236}">
                  <a16:creationId xmlns:a16="http://schemas.microsoft.com/office/drawing/2014/main" id="{00000000-0008-0000-04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35</xdr:row>
          <xdr:rowOff>9525</xdr:rowOff>
        </xdr:from>
        <xdr:to>
          <xdr:col>6</xdr:col>
          <xdr:colOff>857250</xdr:colOff>
          <xdr:row>36</xdr:row>
          <xdr:rowOff>9525</xdr:rowOff>
        </xdr:to>
        <xdr:sp macro="" textlink="">
          <xdr:nvSpPr>
            <xdr:cNvPr id="5164" name="Check Box 44" hidden="1">
              <a:extLst>
                <a:ext uri="{63B3BB69-23CF-44E3-9099-C40C66FF867C}">
                  <a14:compatExt spid="_x0000_s5164"/>
                </a:ext>
                <a:ext uri="{FF2B5EF4-FFF2-40B4-BE49-F238E27FC236}">
                  <a16:creationId xmlns:a16="http://schemas.microsoft.com/office/drawing/2014/main" id="{00000000-0008-0000-04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36</xdr:row>
          <xdr:rowOff>9525</xdr:rowOff>
        </xdr:from>
        <xdr:to>
          <xdr:col>6</xdr:col>
          <xdr:colOff>857250</xdr:colOff>
          <xdr:row>37</xdr:row>
          <xdr:rowOff>9525</xdr:rowOff>
        </xdr:to>
        <xdr:sp macro="" textlink="">
          <xdr:nvSpPr>
            <xdr:cNvPr id="5165" name="Check Box 45" hidden="1">
              <a:extLst>
                <a:ext uri="{63B3BB69-23CF-44E3-9099-C40C66FF867C}">
                  <a14:compatExt spid="_x0000_s5165"/>
                </a:ext>
                <a:ext uri="{FF2B5EF4-FFF2-40B4-BE49-F238E27FC236}">
                  <a16:creationId xmlns:a16="http://schemas.microsoft.com/office/drawing/2014/main" id="{00000000-0008-0000-0400-00002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37</xdr:row>
          <xdr:rowOff>9525</xdr:rowOff>
        </xdr:from>
        <xdr:to>
          <xdr:col>6</xdr:col>
          <xdr:colOff>857250</xdr:colOff>
          <xdr:row>38</xdr:row>
          <xdr:rowOff>9525</xdr:rowOff>
        </xdr:to>
        <xdr:sp macro="" textlink="">
          <xdr:nvSpPr>
            <xdr:cNvPr id="5166" name="Check Box 46" hidden="1">
              <a:extLst>
                <a:ext uri="{63B3BB69-23CF-44E3-9099-C40C66FF867C}">
                  <a14:compatExt spid="_x0000_s5166"/>
                </a:ext>
                <a:ext uri="{FF2B5EF4-FFF2-40B4-BE49-F238E27FC236}">
                  <a16:creationId xmlns:a16="http://schemas.microsoft.com/office/drawing/2014/main" id="{00000000-0008-0000-0400-00002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38</xdr:row>
          <xdr:rowOff>9525</xdr:rowOff>
        </xdr:from>
        <xdr:to>
          <xdr:col>6</xdr:col>
          <xdr:colOff>857250</xdr:colOff>
          <xdr:row>39</xdr:row>
          <xdr:rowOff>9525</xdr:rowOff>
        </xdr:to>
        <xdr:sp macro="" textlink="">
          <xdr:nvSpPr>
            <xdr:cNvPr id="5167" name="Check Box 47" hidden="1">
              <a:extLst>
                <a:ext uri="{63B3BB69-23CF-44E3-9099-C40C66FF867C}">
                  <a14:compatExt spid="_x0000_s5167"/>
                </a:ext>
                <a:ext uri="{FF2B5EF4-FFF2-40B4-BE49-F238E27FC236}">
                  <a16:creationId xmlns:a16="http://schemas.microsoft.com/office/drawing/2014/main" id="{00000000-0008-0000-04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39</xdr:row>
          <xdr:rowOff>9525</xdr:rowOff>
        </xdr:from>
        <xdr:to>
          <xdr:col>6</xdr:col>
          <xdr:colOff>857250</xdr:colOff>
          <xdr:row>40</xdr:row>
          <xdr:rowOff>9525</xdr:rowOff>
        </xdr:to>
        <xdr:sp macro="" textlink="">
          <xdr:nvSpPr>
            <xdr:cNvPr id="5168" name="Check Box 48" hidden="1">
              <a:extLst>
                <a:ext uri="{63B3BB69-23CF-44E3-9099-C40C66FF867C}">
                  <a14:compatExt spid="_x0000_s5168"/>
                </a:ext>
                <a:ext uri="{FF2B5EF4-FFF2-40B4-BE49-F238E27FC236}">
                  <a16:creationId xmlns:a16="http://schemas.microsoft.com/office/drawing/2014/main" id="{00000000-0008-0000-04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40</xdr:row>
          <xdr:rowOff>9525</xdr:rowOff>
        </xdr:from>
        <xdr:to>
          <xdr:col>6</xdr:col>
          <xdr:colOff>857250</xdr:colOff>
          <xdr:row>41</xdr:row>
          <xdr:rowOff>9525</xdr:rowOff>
        </xdr:to>
        <xdr:sp macro="" textlink="">
          <xdr:nvSpPr>
            <xdr:cNvPr id="5169" name="Check Box 49" hidden="1">
              <a:extLst>
                <a:ext uri="{63B3BB69-23CF-44E3-9099-C40C66FF867C}">
                  <a14:compatExt spid="_x0000_s5169"/>
                </a:ext>
                <a:ext uri="{FF2B5EF4-FFF2-40B4-BE49-F238E27FC236}">
                  <a16:creationId xmlns:a16="http://schemas.microsoft.com/office/drawing/2014/main" id="{00000000-0008-0000-0400-00003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41</xdr:row>
          <xdr:rowOff>9525</xdr:rowOff>
        </xdr:from>
        <xdr:to>
          <xdr:col>6</xdr:col>
          <xdr:colOff>857250</xdr:colOff>
          <xdr:row>42</xdr:row>
          <xdr:rowOff>9525</xdr:rowOff>
        </xdr:to>
        <xdr:sp macro="" textlink="">
          <xdr:nvSpPr>
            <xdr:cNvPr id="5170" name="Check Box 50" hidden="1">
              <a:extLst>
                <a:ext uri="{63B3BB69-23CF-44E3-9099-C40C66FF867C}">
                  <a14:compatExt spid="_x0000_s5170"/>
                </a:ext>
                <a:ext uri="{FF2B5EF4-FFF2-40B4-BE49-F238E27FC236}">
                  <a16:creationId xmlns:a16="http://schemas.microsoft.com/office/drawing/2014/main" id="{00000000-0008-0000-0400-00003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42</xdr:row>
          <xdr:rowOff>9525</xdr:rowOff>
        </xdr:from>
        <xdr:to>
          <xdr:col>6</xdr:col>
          <xdr:colOff>857250</xdr:colOff>
          <xdr:row>43</xdr:row>
          <xdr:rowOff>9525</xdr:rowOff>
        </xdr:to>
        <xdr:sp macro="" textlink="">
          <xdr:nvSpPr>
            <xdr:cNvPr id="5171" name="Check Box 51" hidden="1">
              <a:extLst>
                <a:ext uri="{63B3BB69-23CF-44E3-9099-C40C66FF867C}">
                  <a14:compatExt spid="_x0000_s5171"/>
                </a:ext>
                <a:ext uri="{FF2B5EF4-FFF2-40B4-BE49-F238E27FC236}">
                  <a16:creationId xmlns:a16="http://schemas.microsoft.com/office/drawing/2014/main" id="{00000000-0008-0000-04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43</xdr:row>
          <xdr:rowOff>9525</xdr:rowOff>
        </xdr:from>
        <xdr:to>
          <xdr:col>6</xdr:col>
          <xdr:colOff>857250</xdr:colOff>
          <xdr:row>44</xdr:row>
          <xdr:rowOff>9525</xdr:rowOff>
        </xdr:to>
        <xdr:sp macro="" textlink="">
          <xdr:nvSpPr>
            <xdr:cNvPr id="5172" name="Check Box 52" hidden="1">
              <a:extLst>
                <a:ext uri="{63B3BB69-23CF-44E3-9099-C40C66FF867C}">
                  <a14:compatExt spid="_x0000_s5172"/>
                </a:ext>
                <a:ext uri="{FF2B5EF4-FFF2-40B4-BE49-F238E27FC236}">
                  <a16:creationId xmlns:a16="http://schemas.microsoft.com/office/drawing/2014/main" id="{00000000-0008-0000-04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44</xdr:row>
          <xdr:rowOff>9525</xdr:rowOff>
        </xdr:from>
        <xdr:to>
          <xdr:col>6</xdr:col>
          <xdr:colOff>857250</xdr:colOff>
          <xdr:row>45</xdr:row>
          <xdr:rowOff>9525</xdr:rowOff>
        </xdr:to>
        <xdr:sp macro="" textlink="">
          <xdr:nvSpPr>
            <xdr:cNvPr id="5173" name="Check Box 53" hidden="1">
              <a:extLst>
                <a:ext uri="{63B3BB69-23CF-44E3-9099-C40C66FF867C}">
                  <a14:compatExt spid="_x0000_s5173"/>
                </a:ext>
                <a:ext uri="{FF2B5EF4-FFF2-40B4-BE49-F238E27FC236}">
                  <a16:creationId xmlns:a16="http://schemas.microsoft.com/office/drawing/2014/main" id="{00000000-0008-0000-0400-00003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45</xdr:row>
          <xdr:rowOff>9525</xdr:rowOff>
        </xdr:from>
        <xdr:to>
          <xdr:col>6</xdr:col>
          <xdr:colOff>857250</xdr:colOff>
          <xdr:row>46</xdr:row>
          <xdr:rowOff>9525</xdr:rowOff>
        </xdr:to>
        <xdr:sp macro="" textlink="">
          <xdr:nvSpPr>
            <xdr:cNvPr id="5174" name="Check Box 54" hidden="1">
              <a:extLst>
                <a:ext uri="{63B3BB69-23CF-44E3-9099-C40C66FF867C}">
                  <a14:compatExt spid="_x0000_s5174"/>
                </a:ext>
                <a:ext uri="{FF2B5EF4-FFF2-40B4-BE49-F238E27FC236}">
                  <a16:creationId xmlns:a16="http://schemas.microsoft.com/office/drawing/2014/main" id="{00000000-0008-0000-0400-00003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46</xdr:row>
          <xdr:rowOff>9525</xdr:rowOff>
        </xdr:from>
        <xdr:to>
          <xdr:col>6</xdr:col>
          <xdr:colOff>857250</xdr:colOff>
          <xdr:row>47</xdr:row>
          <xdr:rowOff>9525</xdr:rowOff>
        </xdr:to>
        <xdr:sp macro="" textlink="">
          <xdr:nvSpPr>
            <xdr:cNvPr id="5175" name="Check Box 55" hidden="1">
              <a:extLst>
                <a:ext uri="{63B3BB69-23CF-44E3-9099-C40C66FF867C}">
                  <a14:compatExt spid="_x0000_s5175"/>
                </a:ext>
                <a:ext uri="{FF2B5EF4-FFF2-40B4-BE49-F238E27FC236}">
                  <a16:creationId xmlns:a16="http://schemas.microsoft.com/office/drawing/2014/main" id="{00000000-0008-0000-0400-00003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9" Type="http://schemas.openxmlformats.org/officeDocument/2006/relationships/ctrlProp" Target="../ctrlProps/ctrlProp37.xml"/><Relationship Id="rId3" Type="http://schemas.openxmlformats.org/officeDocument/2006/relationships/vmlDrawing" Target="../drawings/vmlDrawing2.vml"/><Relationship Id="rId21" Type="http://schemas.openxmlformats.org/officeDocument/2006/relationships/ctrlProp" Target="../ctrlProps/ctrlProp19.xml"/><Relationship Id="rId34" Type="http://schemas.openxmlformats.org/officeDocument/2006/relationships/ctrlProp" Target="../ctrlProps/ctrlProp32.xml"/><Relationship Id="rId42" Type="http://schemas.openxmlformats.org/officeDocument/2006/relationships/ctrlProp" Target="../ctrlProps/ctrlProp40.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33" Type="http://schemas.openxmlformats.org/officeDocument/2006/relationships/ctrlProp" Target="../ctrlProps/ctrlProp31.xml"/><Relationship Id="rId38" Type="http://schemas.openxmlformats.org/officeDocument/2006/relationships/ctrlProp" Target="../ctrlProps/ctrlProp36.xml"/><Relationship Id="rId2" Type="http://schemas.openxmlformats.org/officeDocument/2006/relationships/drawing" Target="../drawings/drawing2.xml"/><Relationship Id="rId16" Type="http://schemas.openxmlformats.org/officeDocument/2006/relationships/ctrlProp" Target="../ctrlProps/ctrlProp14.xml"/><Relationship Id="rId20" Type="http://schemas.openxmlformats.org/officeDocument/2006/relationships/ctrlProp" Target="../ctrlProps/ctrlProp18.xml"/><Relationship Id="rId29" Type="http://schemas.openxmlformats.org/officeDocument/2006/relationships/ctrlProp" Target="../ctrlProps/ctrlProp27.xml"/><Relationship Id="rId41" Type="http://schemas.openxmlformats.org/officeDocument/2006/relationships/ctrlProp" Target="../ctrlProps/ctrlProp39.xml"/><Relationship Id="rId1" Type="http://schemas.openxmlformats.org/officeDocument/2006/relationships/printerSettings" Target="../printerSettings/printerSettings5.bin"/><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32" Type="http://schemas.openxmlformats.org/officeDocument/2006/relationships/ctrlProp" Target="../ctrlProps/ctrlProp30.xml"/><Relationship Id="rId37" Type="http://schemas.openxmlformats.org/officeDocument/2006/relationships/ctrlProp" Target="../ctrlProps/ctrlProp35.xml"/><Relationship Id="rId40" Type="http://schemas.openxmlformats.org/officeDocument/2006/relationships/ctrlProp" Target="../ctrlProps/ctrlProp38.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36" Type="http://schemas.openxmlformats.org/officeDocument/2006/relationships/ctrlProp" Target="../ctrlProps/ctrlProp34.xml"/><Relationship Id="rId10" Type="http://schemas.openxmlformats.org/officeDocument/2006/relationships/ctrlProp" Target="../ctrlProps/ctrlProp8.xml"/><Relationship Id="rId19" Type="http://schemas.openxmlformats.org/officeDocument/2006/relationships/ctrlProp" Target="../ctrlProps/ctrlProp17.xml"/><Relationship Id="rId31" Type="http://schemas.openxmlformats.org/officeDocument/2006/relationships/ctrlProp" Target="../ctrlProps/ctrlProp29.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trlProp" Target="../ctrlProps/ctrlProp25.xml"/><Relationship Id="rId30" Type="http://schemas.openxmlformats.org/officeDocument/2006/relationships/ctrlProp" Target="../ctrlProps/ctrlProp28.xml"/><Relationship Id="rId35" Type="http://schemas.openxmlformats.org/officeDocument/2006/relationships/ctrlProp" Target="../ctrlProps/ctrlProp3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58"/>
  <sheetViews>
    <sheetView tabSelected="1" workbookViewId="0">
      <selection activeCell="B1" sqref="B1:K1"/>
    </sheetView>
  </sheetViews>
  <sheetFormatPr defaultRowHeight="13.5" x14ac:dyDescent="0.15"/>
  <cols>
    <col min="1" max="1" width="5.75" customWidth="1"/>
  </cols>
  <sheetData>
    <row r="1" spans="2:11" x14ac:dyDescent="0.15">
      <c r="B1" s="163"/>
      <c r="C1" s="163"/>
      <c r="D1" s="163"/>
      <c r="E1" s="163"/>
      <c r="F1" s="163"/>
      <c r="G1" s="163"/>
      <c r="H1" s="163"/>
      <c r="I1" s="163"/>
      <c r="J1" s="163"/>
      <c r="K1" s="163"/>
    </row>
    <row r="2" spans="2:11" x14ac:dyDescent="0.15">
      <c r="B2" s="185" t="s">
        <v>174</v>
      </c>
      <c r="C2" s="185"/>
      <c r="D2" s="185"/>
      <c r="E2" s="185"/>
      <c r="F2" s="185"/>
      <c r="G2" s="185"/>
      <c r="H2" s="185"/>
      <c r="I2" s="185"/>
      <c r="J2" s="185"/>
      <c r="K2" s="185"/>
    </row>
    <row r="3" spans="2:11" x14ac:dyDescent="0.15">
      <c r="B3" s="185"/>
      <c r="C3" s="185"/>
      <c r="D3" s="185"/>
      <c r="E3" s="185"/>
      <c r="F3" s="185"/>
      <c r="G3" s="185"/>
      <c r="H3" s="185"/>
      <c r="I3" s="185"/>
      <c r="J3" s="185"/>
      <c r="K3" s="185"/>
    </row>
    <row r="4" spans="2:11" ht="14.25" thickBot="1" x14ac:dyDescent="0.2"/>
    <row r="5" spans="2:11" ht="18.75" x14ac:dyDescent="0.15">
      <c r="B5" s="176" t="s">
        <v>173</v>
      </c>
      <c r="C5" s="177"/>
      <c r="D5" s="177"/>
      <c r="E5" s="177"/>
      <c r="F5" s="177"/>
      <c r="G5" s="177"/>
      <c r="H5" s="177"/>
      <c r="I5" s="177"/>
      <c r="J5" s="177"/>
      <c r="K5" s="178"/>
    </row>
    <row r="6" spans="2:11" x14ac:dyDescent="0.15">
      <c r="B6" s="173"/>
      <c r="C6" s="174"/>
      <c r="D6" s="174"/>
      <c r="E6" s="174"/>
      <c r="F6" s="174"/>
      <c r="G6" s="174"/>
      <c r="H6" s="174"/>
      <c r="I6" s="174"/>
      <c r="J6" s="174"/>
      <c r="K6" s="175"/>
    </row>
    <row r="7" spans="2:11" x14ac:dyDescent="0.15">
      <c r="B7" s="164" t="s">
        <v>175</v>
      </c>
      <c r="C7" s="165"/>
      <c r="D7" s="165"/>
      <c r="E7" s="165"/>
      <c r="F7" s="165"/>
      <c r="G7" s="165"/>
      <c r="H7" s="165"/>
      <c r="I7" s="165"/>
      <c r="J7" s="165"/>
      <c r="K7" s="166"/>
    </row>
    <row r="8" spans="2:11" x14ac:dyDescent="0.15">
      <c r="B8" s="167"/>
      <c r="C8" s="165"/>
      <c r="D8" s="165"/>
      <c r="E8" s="165"/>
      <c r="F8" s="165"/>
      <c r="G8" s="165"/>
      <c r="H8" s="165"/>
      <c r="I8" s="165"/>
      <c r="J8" s="165"/>
      <c r="K8" s="166"/>
    </row>
    <row r="9" spans="2:11" x14ac:dyDescent="0.15">
      <c r="B9" s="167"/>
      <c r="C9" s="165"/>
      <c r="D9" s="165"/>
      <c r="E9" s="165"/>
      <c r="F9" s="165"/>
      <c r="G9" s="165"/>
      <c r="H9" s="165"/>
      <c r="I9" s="165"/>
      <c r="J9" s="165"/>
      <c r="K9" s="166"/>
    </row>
    <row r="10" spans="2:11" x14ac:dyDescent="0.15">
      <c r="B10" s="167"/>
      <c r="C10" s="165"/>
      <c r="D10" s="165"/>
      <c r="E10" s="165"/>
      <c r="F10" s="165"/>
      <c r="G10" s="165"/>
      <c r="H10" s="165"/>
      <c r="I10" s="165"/>
      <c r="J10" s="165"/>
      <c r="K10" s="166"/>
    </row>
    <row r="11" spans="2:11" x14ac:dyDescent="0.15">
      <c r="B11" s="167"/>
      <c r="C11" s="165"/>
      <c r="D11" s="165"/>
      <c r="E11" s="165"/>
      <c r="F11" s="165"/>
      <c r="G11" s="165"/>
      <c r="H11" s="165"/>
      <c r="I11" s="165"/>
      <c r="J11" s="165"/>
      <c r="K11" s="166"/>
    </row>
    <row r="12" spans="2:11" x14ac:dyDescent="0.15">
      <c r="B12" s="167"/>
      <c r="C12" s="165"/>
      <c r="D12" s="165"/>
      <c r="E12" s="165"/>
      <c r="F12" s="165"/>
      <c r="G12" s="165"/>
      <c r="H12" s="165"/>
      <c r="I12" s="165"/>
      <c r="J12" s="165"/>
      <c r="K12" s="166"/>
    </row>
    <row r="13" spans="2:11" x14ac:dyDescent="0.15">
      <c r="B13" s="164" t="s">
        <v>215</v>
      </c>
      <c r="C13" s="165"/>
      <c r="D13" s="165"/>
      <c r="E13" s="165"/>
      <c r="F13" s="165"/>
      <c r="G13" s="165"/>
      <c r="H13" s="165"/>
      <c r="I13" s="165"/>
      <c r="J13" s="165"/>
      <c r="K13" s="166"/>
    </row>
    <row r="14" spans="2:11" x14ac:dyDescent="0.15">
      <c r="B14" s="167"/>
      <c r="C14" s="165"/>
      <c r="D14" s="165"/>
      <c r="E14" s="165"/>
      <c r="F14" s="165"/>
      <c r="G14" s="165"/>
      <c r="H14" s="165"/>
      <c r="I14" s="165"/>
      <c r="J14" s="165"/>
      <c r="K14" s="166"/>
    </row>
    <row r="15" spans="2:11" x14ac:dyDescent="0.15">
      <c r="B15" s="167"/>
      <c r="C15" s="165"/>
      <c r="D15" s="165"/>
      <c r="E15" s="165"/>
      <c r="F15" s="165"/>
      <c r="G15" s="165"/>
      <c r="H15" s="165"/>
      <c r="I15" s="165"/>
      <c r="J15" s="165"/>
      <c r="K15" s="166"/>
    </row>
    <row r="16" spans="2:11" x14ac:dyDescent="0.15">
      <c r="B16" s="167"/>
      <c r="C16" s="165"/>
      <c r="D16" s="165"/>
      <c r="E16" s="165"/>
      <c r="F16" s="165"/>
      <c r="G16" s="165"/>
      <c r="H16" s="165"/>
      <c r="I16" s="165"/>
      <c r="J16" s="165"/>
      <c r="K16" s="166"/>
    </row>
    <row r="17" spans="2:11" x14ac:dyDescent="0.15">
      <c r="B17" s="167"/>
      <c r="C17" s="165"/>
      <c r="D17" s="165"/>
      <c r="E17" s="165"/>
      <c r="F17" s="165"/>
      <c r="G17" s="165"/>
      <c r="H17" s="165"/>
      <c r="I17" s="165"/>
      <c r="J17" s="165"/>
      <c r="K17" s="166"/>
    </row>
    <row r="18" spans="2:11" x14ac:dyDescent="0.15">
      <c r="B18" s="167"/>
      <c r="C18" s="165"/>
      <c r="D18" s="165"/>
      <c r="E18" s="165"/>
      <c r="F18" s="165"/>
      <c r="G18" s="165"/>
      <c r="H18" s="165"/>
      <c r="I18" s="165"/>
      <c r="J18" s="165"/>
      <c r="K18" s="166"/>
    </row>
    <row r="19" spans="2:11" x14ac:dyDescent="0.15">
      <c r="B19" s="167"/>
      <c r="C19" s="165"/>
      <c r="D19" s="165"/>
      <c r="E19" s="165"/>
      <c r="F19" s="165"/>
      <c r="G19" s="165"/>
      <c r="H19" s="165"/>
      <c r="I19" s="165"/>
      <c r="J19" s="165"/>
      <c r="K19" s="166"/>
    </row>
    <row r="20" spans="2:11" x14ac:dyDescent="0.15">
      <c r="B20" s="167"/>
      <c r="C20" s="165"/>
      <c r="D20" s="165"/>
      <c r="E20" s="165"/>
      <c r="F20" s="165"/>
      <c r="G20" s="165"/>
      <c r="H20" s="165"/>
      <c r="I20" s="165"/>
      <c r="J20" s="165"/>
      <c r="K20" s="166"/>
    </row>
    <row r="21" spans="2:11" x14ac:dyDescent="0.15">
      <c r="B21" s="164" t="s">
        <v>176</v>
      </c>
      <c r="C21" s="165"/>
      <c r="D21" s="165"/>
      <c r="E21" s="165"/>
      <c r="F21" s="165"/>
      <c r="G21" s="165"/>
      <c r="H21" s="165"/>
      <c r="I21" s="165"/>
      <c r="J21" s="165"/>
      <c r="K21" s="166"/>
    </row>
    <row r="22" spans="2:11" x14ac:dyDescent="0.15">
      <c r="B22" s="167"/>
      <c r="C22" s="165"/>
      <c r="D22" s="165"/>
      <c r="E22" s="165"/>
      <c r="F22" s="165"/>
      <c r="G22" s="165"/>
      <c r="H22" s="165"/>
      <c r="I22" s="165"/>
      <c r="J22" s="165"/>
      <c r="K22" s="166"/>
    </row>
    <row r="23" spans="2:11" x14ac:dyDescent="0.15">
      <c r="B23" s="167"/>
      <c r="C23" s="165"/>
      <c r="D23" s="165"/>
      <c r="E23" s="165"/>
      <c r="F23" s="165"/>
      <c r="G23" s="165"/>
      <c r="H23" s="165"/>
      <c r="I23" s="165"/>
      <c r="J23" s="165"/>
      <c r="K23" s="166"/>
    </row>
    <row r="24" spans="2:11" x14ac:dyDescent="0.15">
      <c r="B24" s="167"/>
      <c r="C24" s="165"/>
      <c r="D24" s="165"/>
      <c r="E24" s="165"/>
      <c r="F24" s="165"/>
      <c r="G24" s="165"/>
      <c r="H24" s="165"/>
      <c r="I24" s="165"/>
      <c r="J24" s="165"/>
      <c r="K24" s="166"/>
    </row>
    <row r="25" spans="2:11" x14ac:dyDescent="0.15">
      <c r="B25" s="167"/>
      <c r="C25" s="165"/>
      <c r="D25" s="165"/>
      <c r="E25" s="165"/>
      <c r="F25" s="165"/>
      <c r="G25" s="165"/>
      <c r="H25" s="165"/>
      <c r="I25" s="165"/>
      <c r="J25" s="165"/>
      <c r="K25" s="166"/>
    </row>
    <row r="26" spans="2:11" x14ac:dyDescent="0.15">
      <c r="B26" s="167"/>
      <c r="C26" s="165"/>
      <c r="D26" s="165"/>
      <c r="E26" s="165"/>
      <c r="F26" s="165"/>
      <c r="G26" s="165"/>
      <c r="H26" s="165"/>
      <c r="I26" s="165"/>
      <c r="J26" s="165"/>
      <c r="K26" s="166"/>
    </row>
    <row r="27" spans="2:11" x14ac:dyDescent="0.15">
      <c r="B27" s="167"/>
      <c r="C27" s="165"/>
      <c r="D27" s="165"/>
      <c r="E27" s="165"/>
      <c r="F27" s="165"/>
      <c r="G27" s="165"/>
      <c r="H27" s="165"/>
      <c r="I27" s="165"/>
      <c r="J27" s="165"/>
      <c r="K27" s="166"/>
    </row>
    <row r="28" spans="2:11" x14ac:dyDescent="0.15">
      <c r="B28" s="167"/>
      <c r="C28" s="165"/>
      <c r="D28" s="165"/>
      <c r="E28" s="165"/>
      <c r="F28" s="165"/>
      <c r="G28" s="165"/>
      <c r="H28" s="165"/>
      <c r="I28" s="165"/>
      <c r="J28" s="165"/>
      <c r="K28" s="166"/>
    </row>
    <row r="29" spans="2:11" x14ac:dyDescent="0.15">
      <c r="B29" s="167"/>
      <c r="C29" s="165"/>
      <c r="D29" s="165"/>
      <c r="E29" s="165"/>
      <c r="F29" s="165"/>
      <c r="G29" s="165"/>
      <c r="H29" s="165"/>
      <c r="I29" s="165"/>
      <c r="J29" s="165"/>
      <c r="K29" s="166"/>
    </row>
    <row r="30" spans="2:11" x14ac:dyDescent="0.15">
      <c r="B30" s="167"/>
      <c r="C30" s="165"/>
      <c r="D30" s="165"/>
      <c r="E30" s="165"/>
      <c r="F30" s="165"/>
      <c r="G30" s="165"/>
      <c r="H30" s="165"/>
      <c r="I30" s="165"/>
      <c r="J30" s="165"/>
      <c r="K30" s="166"/>
    </row>
    <row r="31" spans="2:11" x14ac:dyDescent="0.15">
      <c r="B31" s="164" t="s">
        <v>177</v>
      </c>
      <c r="C31" s="174"/>
      <c r="D31" s="174"/>
      <c r="E31" s="174"/>
      <c r="F31" s="174"/>
      <c r="G31" s="174"/>
      <c r="H31" s="174"/>
      <c r="I31" s="174"/>
      <c r="J31" s="174"/>
      <c r="K31" s="175"/>
    </row>
    <row r="32" spans="2:11" x14ac:dyDescent="0.15">
      <c r="B32" s="173"/>
      <c r="C32" s="174"/>
      <c r="D32" s="174"/>
      <c r="E32" s="174"/>
      <c r="F32" s="174"/>
      <c r="G32" s="174"/>
      <c r="H32" s="174"/>
      <c r="I32" s="174"/>
      <c r="J32" s="174"/>
      <c r="K32" s="175"/>
    </row>
    <row r="33" spans="2:11" x14ac:dyDescent="0.15">
      <c r="B33" s="173"/>
      <c r="C33" s="174"/>
      <c r="D33" s="174"/>
      <c r="E33" s="174"/>
      <c r="F33" s="174"/>
      <c r="G33" s="174"/>
      <c r="H33" s="174"/>
      <c r="I33" s="174"/>
      <c r="J33" s="174"/>
      <c r="K33" s="175"/>
    </row>
    <row r="34" spans="2:11" x14ac:dyDescent="0.15">
      <c r="B34" s="173"/>
      <c r="C34" s="174"/>
      <c r="D34" s="174"/>
      <c r="E34" s="174"/>
      <c r="F34" s="174"/>
      <c r="G34" s="174"/>
      <c r="H34" s="174"/>
      <c r="I34" s="174"/>
      <c r="J34" s="174"/>
      <c r="K34" s="175"/>
    </row>
    <row r="35" spans="2:11" x14ac:dyDescent="0.15">
      <c r="B35" s="173"/>
      <c r="C35" s="174"/>
      <c r="D35" s="174"/>
      <c r="E35" s="174"/>
      <c r="F35" s="174"/>
      <c r="G35" s="174"/>
      <c r="H35" s="174"/>
      <c r="I35" s="174"/>
      <c r="J35" s="174"/>
      <c r="K35" s="175"/>
    </row>
    <row r="36" spans="2:11" x14ac:dyDescent="0.15">
      <c r="B36" s="173"/>
      <c r="C36" s="174"/>
      <c r="D36" s="174"/>
      <c r="E36" s="174"/>
      <c r="F36" s="174"/>
      <c r="G36" s="174"/>
      <c r="H36" s="174"/>
      <c r="I36" s="174"/>
      <c r="J36" s="174"/>
      <c r="K36" s="175"/>
    </row>
    <row r="37" spans="2:11" x14ac:dyDescent="0.15">
      <c r="B37" s="173"/>
      <c r="C37" s="174"/>
      <c r="D37" s="174"/>
      <c r="E37" s="174"/>
      <c r="F37" s="174"/>
      <c r="G37" s="174"/>
      <c r="H37" s="174"/>
      <c r="I37" s="174"/>
      <c r="J37" s="174"/>
      <c r="K37" s="175"/>
    </row>
    <row r="38" spans="2:11" x14ac:dyDescent="0.15">
      <c r="B38" s="164" t="s">
        <v>178</v>
      </c>
      <c r="C38" s="168"/>
      <c r="D38" s="168"/>
      <c r="E38" s="168"/>
      <c r="F38" s="168"/>
      <c r="G38" s="168"/>
      <c r="H38" s="168"/>
      <c r="I38" s="168"/>
      <c r="J38" s="168"/>
      <c r="K38" s="169"/>
    </row>
    <row r="39" spans="2:11" x14ac:dyDescent="0.15">
      <c r="B39" s="164"/>
      <c r="C39" s="168"/>
      <c r="D39" s="168"/>
      <c r="E39" s="168"/>
      <c r="F39" s="168"/>
      <c r="G39" s="168"/>
      <c r="H39" s="168"/>
      <c r="I39" s="168"/>
      <c r="J39" s="168"/>
      <c r="K39" s="169"/>
    </row>
    <row r="40" spans="2:11" x14ac:dyDescent="0.15">
      <c r="B40" s="164"/>
      <c r="C40" s="168"/>
      <c r="D40" s="168"/>
      <c r="E40" s="168"/>
      <c r="F40" s="168"/>
      <c r="G40" s="168"/>
      <c r="H40" s="168"/>
      <c r="I40" s="168"/>
      <c r="J40" s="168"/>
      <c r="K40" s="169"/>
    </row>
    <row r="41" spans="2:11" x14ac:dyDescent="0.15">
      <c r="B41" s="164"/>
      <c r="C41" s="168"/>
      <c r="D41" s="168"/>
      <c r="E41" s="168"/>
      <c r="F41" s="168"/>
      <c r="G41" s="168"/>
      <c r="H41" s="168"/>
      <c r="I41" s="168"/>
      <c r="J41" s="168"/>
      <c r="K41" s="169"/>
    </row>
    <row r="42" spans="2:11" x14ac:dyDescent="0.15">
      <c r="B42" s="164"/>
      <c r="C42" s="168"/>
      <c r="D42" s="168"/>
      <c r="E42" s="168"/>
      <c r="F42" s="168"/>
      <c r="G42" s="168"/>
      <c r="H42" s="168"/>
      <c r="I42" s="168"/>
      <c r="J42" s="168"/>
      <c r="K42" s="169"/>
    </row>
    <row r="43" spans="2:11" x14ac:dyDescent="0.15">
      <c r="B43" s="164"/>
      <c r="C43" s="168"/>
      <c r="D43" s="168"/>
      <c r="E43" s="168"/>
      <c r="F43" s="168"/>
      <c r="G43" s="168"/>
      <c r="H43" s="168"/>
      <c r="I43" s="168"/>
      <c r="J43" s="168"/>
      <c r="K43" s="169"/>
    </row>
    <row r="44" spans="2:11" x14ac:dyDescent="0.15">
      <c r="B44" s="170"/>
      <c r="C44" s="171"/>
      <c r="D44" s="171"/>
      <c r="E44" s="171"/>
      <c r="F44" s="171"/>
      <c r="G44" s="171"/>
      <c r="H44" s="171"/>
      <c r="I44" s="171"/>
      <c r="J44" s="171"/>
      <c r="K44" s="172"/>
    </row>
    <row r="45" spans="2:11" x14ac:dyDescent="0.15">
      <c r="B45" s="170"/>
      <c r="C45" s="171"/>
      <c r="D45" s="171"/>
      <c r="E45" s="171"/>
      <c r="F45" s="171"/>
      <c r="G45" s="171"/>
      <c r="H45" s="171"/>
      <c r="I45" s="171"/>
      <c r="J45" s="171"/>
      <c r="K45" s="172"/>
    </row>
    <row r="46" spans="2:11" x14ac:dyDescent="0.15">
      <c r="B46" s="170"/>
      <c r="C46" s="171"/>
      <c r="D46" s="171"/>
      <c r="E46" s="171"/>
      <c r="F46" s="171"/>
      <c r="G46" s="171"/>
      <c r="H46" s="171"/>
      <c r="I46" s="171"/>
      <c r="J46" s="171"/>
      <c r="K46" s="172"/>
    </row>
    <row r="47" spans="2:11" x14ac:dyDescent="0.15">
      <c r="B47" s="173"/>
      <c r="C47" s="174"/>
      <c r="D47" s="174"/>
      <c r="E47" s="174"/>
      <c r="F47" s="174"/>
      <c r="G47" s="174"/>
      <c r="H47" s="174"/>
      <c r="I47" s="174"/>
      <c r="J47" s="174"/>
      <c r="K47" s="175"/>
    </row>
    <row r="48" spans="2:11" x14ac:dyDescent="0.15">
      <c r="B48" s="164" t="s">
        <v>179</v>
      </c>
      <c r="C48" s="186"/>
      <c r="D48" s="186"/>
      <c r="E48" s="186"/>
      <c r="F48" s="186"/>
      <c r="G48" s="186"/>
      <c r="H48" s="186"/>
      <c r="I48" s="186"/>
      <c r="J48" s="186"/>
      <c r="K48" s="172"/>
    </row>
    <row r="49" spans="2:11" x14ac:dyDescent="0.15">
      <c r="B49" s="187"/>
      <c r="C49" s="186"/>
      <c r="D49" s="186"/>
      <c r="E49" s="186"/>
      <c r="F49" s="186"/>
      <c r="G49" s="186"/>
      <c r="H49" s="186"/>
      <c r="I49" s="186"/>
      <c r="J49" s="186"/>
      <c r="K49" s="172"/>
    </row>
    <row r="50" spans="2:11" x14ac:dyDescent="0.15">
      <c r="B50" s="187"/>
      <c r="C50" s="186"/>
      <c r="D50" s="186"/>
      <c r="E50" s="186"/>
      <c r="F50" s="186"/>
      <c r="G50" s="186"/>
      <c r="H50" s="186"/>
      <c r="I50" s="186"/>
      <c r="J50" s="186"/>
      <c r="K50" s="172"/>
    </row>
    <row r="51" spans="2:11" x14ac:dyDescent="0.15">
      <c r="B51" s="187"/>
      <c r="C51" s="186"/>
      <c r="D51" s="186"/>
      <c r="E51" s="186"/>
      <c r="F51" s="186"/>
      <c r="G51" s="186"/>
      <c r="H51" s="186"/>
      <c r="I51" s="186"/>
      <c r="J51" s="186"/>
      <c r="K51" s="172"/>
    </row>
    <row r="52" spans="2:11" x14ac:dyDescent="0.15">
      <c r="B52" s="187"/>
      <c r="C52" s="186"/>
      <c r="D52" s="186"/>
      <c r="E52" s="186"/>
      <c r="F52" s="186"/>
      <c r="G52" s="186"/>
      <c r="H52" s="186"/>
      <c r="I52" s="186"/>
      <c r="J52" s="186"/>
      <c r="K52" s="172"/>
    </row>
    <row r="53" spans="2:11" ht="14.25" thickBot="1" x14ac:dyDescent="0.2">
      <c r="B53" s="188"/>
      <c r="C53" s="189"/>
      <c r="D53" s="189"/>
      <c r="E53" s="189"/>
      <c r="F53" s="189"/>
      <c r="G53" s="189"/>
      <c r="H53" s="189"/>
      <c r="I53" s="189"/>
      <c r="J53" s="189"/>
      <c r="K53" s="190"/>
    </row>
    <row r="54" spans="2:11" x14ac:dyDescent="0.15">
      <c r="B54" s="179"/>
      <c r="C54" s="180"/>
      <c r="D54" s="180"/>
      <c r="E54" s="180"/>
      <c r="F54" s="180"/>
      <c r="G54" s="180"/>
      <c r="H54" s="180"/>
      <c r="I54" s="180"/>
      <c r="J54" s="180"/>
      <c r="K54" s="181"/>
    </row>
    <row r="55" spans="2:11" x14ac:dyDescent="0.15">
      <c r="B55" s="179"/>
      <c r="C55" s="180"/>
      <c r="D55" s="180"/>
      <c r="E55" s="180"/>
      <c r="F55" s="180"/>
      <c r="G55" s="180"/>
      <c r="H55" s="180"/>
      <c r="I55" s="180"/>
      <c r="J55" s="180"/>
      <c r="K55" s="181"/>
    </row>
    <row r="56" spans="2:11" ht="14.25" thickBot="1" x14ac:dyDescent="0.2">
      <c r="B56" s="182"/>
      <c r="C56" s="183"/>
      <c r="D56" s="183"/>
      <c r="E56" s="183"/>
      <c r="F56" s="183"/>
      <c r="G56" s="183"/>
      <c r="H56" s="183"/>
      <c r="I56" s="183"/>
      <c r="J56" s="183"/>
      <c r="K56" s="184"/>
    </row>
    <row r="58" spans="2:11" x14ac:dyDescent="0.15">
      <c r="E58" s="102" t="b">
        <v>1</v>
      </c>
    </row>
  </sheetData>
  <sheetProtection algorithmName="SHA-512" hashValue="furclrd9kf6Pt6jonS19G7dww5qYbP3zxHGao84SmRWQUGxalq7bNMU9Rt7eLOIL+WhPT32S2C6iEaqiFB8TKw==" saltValue="nyGfitrorEiD1QWgQoSDNQ==" spinCount="100000" sheet="1" objects="1" scenarios="1" selectLockedCells="1"/>
  <mergeCells count="11">
    <mergeCell ref="B54:K56"/>
    <mergeCell ref="B2:K3"/>
    <mergeCell ref="B6:K6"/>
    <mergeCell ref="B7:K12"/>
    <mergeCell ref="B48:K53"/>
    <mergeCell ref="B31:K37"/>
    <mergeCell ref="B1:K1"/>
    <mergeCell ref="B13:K20"/>
    <mergeCell ref="B21:K30"/>
    <mergeCell ref="B38:K47"/>
    <mergeCell ref="B5:K5"/>
  </mergeCells>
  <phoneticPr fontId="1"/>
  <pageMargins left="0.25" right="0.25"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581025</xdr:colOff>
                    <xdr:row>53</xdr:row>
                    <xdr:rowOff>123825</xdr:rowOff>
                  </from>
                  <to>
                    <xdr:col>4</xdr:col>
                    <xdr:colOff>228600</xdr:colOff>
                    <xdr:row>55</xdr:row>
                    <xdr:rowOff>66675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9"/>
      <c r="C4" s="7"/>
      <c r="D4" s="7"/>
      <c r="E4" s="7"/>
      <c r="F4" s="7"/>
      <c r="G4" s="7"/>
      <c r="H4" s="7"/>
      <c r="I4" s="10" t="s">
        <v>103</v>
      </c>
      <c r="J4" s="314">
        <f ca="1">TODAY()</f>
        <v>43293</v>
      </c>
      <c r="K4" s="314"/>
    </row>
    <row r="6" spans="2:11" x14ac:dyDescent="0.15">
      <c r="C6" s="35" t="s">
        <v>82</v>
      </c>
      <c r="D6" s="315">
        <f>'１．参加者情報'!D30</f>
        <v>0</v>
      </c>
      <c r="E6" s="315"/>
      <c r="F6" s="315"/>
      <c r="G6" s="315"/>
      <c r="H6" s="315"/>
      <c r="I6" s="315"/>
      <c r="J6" s="315"/>
    </row>
    <row r="7" spans="2:11" x14ac:dyDescent="0.15">
      <c r="C7" s="35" t="s">
        <v>129</v>
      </c>
      <c r="D7" s="315" t="str">
        <f>'１．参加者情報'!D29&amp;"　様"</f>
        <v>　様</v>
      </c>
      <c r="E7" s="315"/>
      <c r="F7" s="315"/>
      <c r="G7" s="315"/>
      <c r="H7" s="315"/>
      <c r="I7" s="315"/>
      <c r="J7" s="315"/>
    </row>
    <row r="8" spans="2:11" x14ac:dyDescent="0.15">
      <c r="C8" s="35" t="s">
        <v>83</v>
      </c>
      <c r="D8" s="11"/>
      <c r="E8" s="12" t="s">
        <v>84</v>
      </c>
      <c r="F8" s="13">
        <v>2</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90</v>
      </c>
      <c r="D20" s="315"/>
      <c r="E20" s="319">
        <f>'２．プレジオツアー'!D12</f>
        <v>0</v>
      </c>
      <c r="F20" s="319"/>
      <c r="G20" s="319"/>
      <c r="H20" s="319"/>
      <c r="I20" s="319"/>
      <c r="J20" s="320">
        <f>'２．プレジオツアー'!E12</f>
        <v>0</v>
      </c>
      <c r="K20" s="320"/>
    </row>
    <row r="21" spans="2:11" ht="17.100000000000001" customHeight="1" x14ac:dyDescent="0.15">
      <c r="B21" s="14">
        <v>2</v>
      </c>
      <c r="C21" s="315" t="s">
        <v>91</v>
      </c>
      <c r="D21" s="315"/>
      <c r="E21" s="319">
        <f>'５．シャトルバス'!D10</f>
        <v>0</v>
      </c>
      <c r="F21" s="319"/>
      <c r="G21" s="319"/>
      <c r="H21" s="319"/>
      <c r="I21" s="319"/>
      <c r="J21" s="320">
        <f>IF(COUNTIF('５．シャトルバス'!F10,"エラー")=1,"エラー",IF(COUNTIF(E21,"*3,5*")=1,3500,IF(COUNTIF(E21,"*2,5*")=1,2500,0)))</f>
        <v>0</v>
      </c>
      <c r="K21" s="320"/>
    </row>
    <row r="22" spans="2:11" ht="17.100000000000001" customHeight="1" x14ac:dyDescent="0.15">
      <c r="B22" s="14">
        <v>3</v>
      </c>
      <c r="C22" s="323" t="s">
        <v>114</v>
      </c>
      <c r="D22" s="206"/>
      <c r="E22" s="323">
        <f>IF('４．宿泊施設'!J29=1,"自己手配",IF((COUNTA('４．宿泊施設'!C29)=1),'４．宿泊施設'!C29,'４．宿泊施設'!E29))</f>
        <v>0</v>
      </c>
      <c r="F22" s="324"/>
      <c r="G22" s="324"/>
      <c r="H22" s="324"/>
      <c r="I22" s="206"/>
      <c r="J22" s="325">
        <f>'４．宿泊施設'!H29</f>
        <v>0</v>
      </c>
      <c r="K22" s="255"/>
    </row>
    <row r="23" spans="2:11" ht="17.100000000000001" customHeight="1" x14ac:dyDescent="0.15">
      <c r="B23" s="14">
        <v>4</v>
      </c>
      <c r="C23" s="315" t="s">
        <v>3</v>
      </c>
      <c r="D23" s="315"/>
      <c r="E23" s="319">
        <f>'１．参加者情報'!D31</f>
        <v>0</v>
      </c>
      <c r="F23" s="319"/>
      <c r="G23" s="319"/>
      <c r="H23" s="319"/>
      <c r="I23" s="319"/>
      <c r="J23" s="319" t="s">
        <v>92</v>
      </c>
      <c r="K23" s="319"/>
    </row>
    <row r="24" spans="2:11" ht="17.100000000000001" customHeight="1" x14ac:dyDescent="0.15">
      <c r="B24" s="14">
        <v>5</v>
      </c>
      <c r="C24" s="315" t="s">
        <v>93</v>
      </c>
      <c r="D24" s="315"/>
      <c r="E24" s="319">
        <f>'６．昼食'!C10</f>
        <v>0</v>
      </c>
      <c r="F24" s="319"/>
      <c r="G24" s="319"/>
      <c r="H24" s="319"/>
      <c r="I24" s="319"/>
      <c r="J24" s="320">
        <f>IF(E24="不要",0,500)</f>
        <v>500</v>
      </c>
      <c r="K24" s="320"/>
    </row>
    <row r="25" spans="2:11" ht="17.100000000000001" customHeight="1" x14ac:dyDescent="0.15">
      <c r="B25" s="14">
        <v>6</v>
      </c>
      <c r="C25" s="315" t="s">
        <v>14</v>
      </c>
      <c r="D25" s="315"/>
      <c r="E25" s="319">
        <f>'１．参加者情報'!D32</f>
        <v>0</v>
      </c>
      <c r="F25" s="319"/>
      <c r="G25" s="319"/>
      <c r="H25" s="319"/>
      <c r="I25" s="319"/>
      <c r="J25" s="320">
        <f>IF(E25="出席",5000,0)</f>
        <v>0</v>
      </c>
      <c r="K25" s="320"/>
    </row>
    <row r="26" spans="2:11" ht="17.100000000000001" customHeight="1" x14ac:dyDescent="0.15">
      <c r="B26" s="14">
        <v>7</v>
      </c>
      <c r="C26" s="315" t="s">
        <v>94</v>
      </c>
      <c r="D26" s="315"/>
      <c r="E26" s="319">
        <f>'６．昼食'!D10</f>
        <v>0</v>
      </c>
      <c r="F26" s="319"/>
      <c r="G26" s="319"/>
      <c r="H26" s="319"/>
      <c r="I26" s="319"/>
      <c r="J26" s="320">
        <f>IF(E26="不要",0,1000)</f>
        <v>1000</v>
      </c>
      <c r="K26" s="320"/>
    </row>
    <row r="27" spans="2:11" ht="17.100000000000001" customHeight="1" x14ac:dyDescent="0.15">
      <c r="B27" s="14">
        <v>8</v>
      </c>
      <c r="C27" s="315" t="s">
        <v>95</v>
      </c>
      <c r="D27" s="315"/>
      <c r="E27" s="319">
        <f>'５．シャトルバス'!E10</f>
        <v>0</v>
      </c>
      <c r="F27" s="319"/>
      <c r="G27" s="319"/>
      <c r="H27" s="319"/>
      <c r="I27" s="319"/>
      <c r="J27" s="320">
        <f>IF(COUNTIF('５．シャトルバス'!F10,"エラー")=1,"エラー",IF(COUNTIF(E27,"*3,5*")=1,3500,IF(COUNTIF(E27,"*2,5*")=1,2500,0)))</f>
        <v>0</v>
      </c>
      <c r="K27" s="320"/>
    </row>
    <row r="28" spans="2:11" ht="17.100000000000001" customHeight="1" x14ac:dyDescent="0.15">
      <c r="B28" s="14">
        <v>9</v>
      </c>
      <c r="C28" s="315" t="s">
        <v>96</v>
      </c>
      <c r="D28" s="315"/>
      <c r="E28" s="319" t="str">
        <f>IF(('３．ポストジオツアー'!C9&amp;"（"&amp;'３．ポストジオツアー'!D9&amp;"）")="参加しない（参加しない）","参加しない",('３．ポストジオツアー'!C9&amp;"（"&amp;'３．ポストジオツアー'!D9&amp;"）"))</f>
        <v>（）</v>
      </c>
      <c r="F28" s="319"/>
      <c r="G28" s="319"/>
      <c r="H28" s="319"/>
      <c r="I28" s="319"/>
      <c r="J28" s="320">
        <f>'３．ポストジオツアー'!E9</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qOZTAXD98P9Iym3eNqKmtbQR8szj+BDS52EaxxcXIFne6J8X+2G6F2YPM5DIR+ZIbeOjvqN3mWpGYAUCEM9NTg==" saltValue="6InkvkAYGmzUrDjvGROu7A==" spinCount="100000" sheet="1" objects="1" scenarios="1" selectLockedCells="1"/>
  <mergeCells count="47">
    <mergeCell ref="C10:K10"/>
    <mergeCell ref="B2:K2"/>
    <mergeCell ref="B3:K3"/>
    <mergeCell ref="J4:K4"/>
    <mergeCell ref="D6:J6"/>
    <mergeCell ref="D7:J7"/>
    <mergeCell ref="C11:K11"/>
    <mergeCell ref="C12:K12"/>
    <mergeCell ref="C13:K13"/>
    <mergeCell ref="C19:D19"/>
    <mergeCell ref="E19:I19"/>
    <mergeCell ref="J19:K19"/>
    <mergeCell ref="C20:D20"/>
    <mergeCell ref="E20:I20"/>
    <mergeCell ref="J20:K20"/>
    <mergeCell ref="C21:D21"/>
    <mergeCell ref="E21:I21"/>
    <mergeCell ref="J21:K21"/>
    <mergeCell ref="C22:D22"/>
    <mergeCell ref="E22:I22"/>
    <mergeCell ref="J22:K22"/>
    <mergeCell ref="C23:D23"/>
    <mergeCell ref="E23:I23"/>
    <mergeCell ref="J23:K23"/>
    <mergeCell ref="J26:K26"/>
    <mergeCell ref="C24:D24"/>
    <mergeCell ref="E24:I24"/>
    <mergeCell ref="J24:K24"/>
    <mergeCell ref="C25:D25"/>
    <mergeCell ref="E25:I25"/>
    <mergeCell ref="J25:K25"/>
    <mergeCell ref="B1:C1"/>
    <mergeCell ref="C30:D30"/>
    <mergeCell ref="E30:I30"/>
    <mergeCell ref="J30:K30"/>
    <mergeCell ref="C31:D31"/>
    <mergeCell ref="C29:D29"/>
    <mergeCell ref="E29:I29"/>
    <mergeCell ref="J29:K29"/>
    <mergeCell ref="C27:D27"/>
    <mergeCell ref="E27:I27"/>
    <mergeCell ref="J27:K27"/>
    <mergeCell ref="C28:D28"/>
    <mergeCell ref="E28:I28"/>
    <mergeCell ref="J28:K28"/>
    <mergeCell ref="C26:D26"/>
    <mergeCell ref="E26:I26"/>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9"/>
      <c r="C4" s="7"/>
      <c r="D4" s="7"/>
      <c r="E4" s="7"/>
      <c r="F4" s="7"/>
      <c r="G4" s="7"/>
      <c r="H4" s="7"/>
      <c r="I4" s="10" t="s">
        <v>103</v>
      </c>
      <c r="J4" s="314">
        <f ca="1">TODAY()</f>
        <v>43293</v>
      </c>
      <c r="K4" s="314"/>
    </row>
    <row r="6" spans="2:11" x14ac:dyDescent="0.15">
      <c r="C6" s="35" t="s">
        <v>82</v>
      </c>
      <c r="D6" s="315">
        <f>'１．参加者情報'!D37</f>
        <v>0</v>
      </c>
      <c r="E6" s="315"/>
      <c r="F6" s="315"/>
      <c r="G6" s="315"/>
      <c r="H6" s="315"/>
      <c r="I6" s="315"/>
      <c r="J6" s="315"/>
    </row>
    <row r="7" spans="2:11" x14ac:dyDescent="0.15">
      <c r="C7" s="35" t="s">
        <v>129</v>
      </c>
      <c r="D7" s="315" t="str">
        <f>'１．参加者情報'!D36&amp;"　様"</f>
        <v>　様</v>
      </c>
      <c r="E7" s="315"/>
      <c r="F7" s="315"/>
      <c r="G7" s="315"/>
      <c r="H7" s="315"/>
      <c r="I7" s="315"/>
      <c r="J7" s="315"/>
    </row>
    <row r="8" spans="2:11" x14ac:dyDescent="0.15">
      <c r="C8" s="35" t="s">
        <v>83</v>
      </c>
      <c r="D8" s="11"/>
      <c r="E8" s="12" t="s">
        <v>84</v>
      </c>
      <c r="F8" s="13">
        <v>3</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90</v>
      </c>
      <c r="D20" s="315"/>
      <c r="E20" s="319">
        <f>'２．プレジオツアー'!D13</f>
        <v>0</v>
      </c>
      <c r="F20" s="319"/>
      <c r="G20" s="319"/>
      <c r="H20" s="319"/>
      <c r="I20" s="319"/>
      <c r="J20" s="320">
        <f>'２．プレジオツアー'!E13</f>
        <v>0</v>
      </c>
      <c r="K20" s="320"/>
    </row>
    <row r="21" spans="2:11" ht="17.100000000000001" customHeight="1" x14ac:dyDescent="0.15">
      <c r="B21" s="14">
        <v>2</v>
      </c>
      <c r="C21" s="315" t="s">
        <v>91</v>
      </c>
      <c r="D21" s="315"/>
      <c r="E21" s="319">
        <f>'５．シャトルバス'!D11</f>
        <v>0</v>
      </c>
      <c r="F21" s="319"/>
      <c r="G21" s="319"/>
      <c r="H21" s="319"/>
      <c r="I21" s="319"/>
      <c r="J21" s="320">
        <f>IF(COUNTIF('５．シャトルバス'!F11,"エラー")=1,"エラー",IF(COUNTIF(E21,"*3,5*")=1,3500,IF(COUNTIF(E21,"*2,5*")=1,2500,0)))</f>
        <v>0</v>
      </c>
      <c r="K21" s="320"/>
    </row>
    <row r="22" spans="2:11" ht="17.100000000000001" customHeight="1" x14ac:dyDescent="0.15">
      <c r="B22" s="14">
        <v>3</v>
      </c>
      <c r="C22" s="323" t="s">
        <v>114</v>
      </c>
      <c r="D22" s="206"/>
      <c r="E22" s="323">
        <f>IF('４．宿泊施設'!J30=1,"自己手配",IF((COUNTA('４．宿泊施設'!C30)=1),'４．宿泊施設'!C30,'４．宿泊施設'!E30))</f>
        <v>0</v>
      </c>
      <c r="F22" s="324"/>
      <c r="G22" s="324"/>
      <c r="H22" s="324"/>
      <c r="I22" s="206"/>
      <c r="J22" s="325">
        <f>'４．宿泊施設'!H30</f>
        <v>0</v>
      </c>
      <c r="K22" s="255"/>
    </row>
    <row r="23" spans="2:11" ht="17.100000000000001" customHeight="1" x14ac:dyDescent="0.15">
      <c r="B23" s="14">
        <v>4</v>
      </c>
      <c r="C23" s="315" t="s">
        <v>3</v>
      </c>
      <c r="D23" s="315"/>
      <c r="E23" s="319">
        <f>'１．参加者情報'!D38</f>
        <v>0</v>
      </c>
      <c r="F23" s="319"/>
      <c r="G23" s="319"/>
      <c r="H23" s="319"/>
      <c r="I23" s="319"/>
      <c r="J23" s="319" t="s">
        <v>92</v>
      </c>
      <c r="K23" s="319"/>
    </row>
    <row r="24" spans="2:11" ht="17.100000000000001" customHeight="1" x14ac:dyDescent="0.15">
      <c r="B24" s="14">
        <v>5</v>
      </c>
      <c r="C24" s="315" t="s">
        <v>93</v>
      </c>
      <c r="D24" s="315"/>
      <c r="E24" s="319">
        <f>'６．昼食'!C11</f>
        <v>0</v>
      </c>
      <c r="F24" s="319"/>
      <c r="G24" s="319"/>
      <c r="H24" s="319"/>
      <c r="I24" s="319"/>
      <c r="J24" s="320">
        <f>IF(E24="不要",0,500)</f>
        <v>500</v>
      </c>
      <c r="K24" s="320"/>
    </row>
    <row r="25" spans="2:11" ht="17.100000000000001" customHeight="1" x14ac:dyDescent="0.15">
      <c r="B25" s="14">
        <v>6</v>
      </c>
      <c r="C25" s="315" t="s">
        <v>14</v>
      </c>
      <c r="D25" s="315"/>
      <c r="E25" s="319">
        <f>'１．参加者情報'!D39</f>
        <v>0</v>
      </c>
      <c r="F25" s="319"/>
      <c r="G25" s="319"/>
      <c r="H25" s="319"/>
      <c r="I25" s="319"/>
      <c r="J25" s="320">
        <f>IF(E25="出席",5000,0)</f>
        <v>0</v>
      </c>
      <c r="K25" s="320"/>
    </row>
    <row r="26" spans="2:11" ht="17.100000000000001" customHeight="1" x14ac:dyDescent="0.15">
      <c r="B26" s="14">
        <v>7</v>
      </c>
      <c r="C26" s="315" t="s">
        <v>94</v>
      </c>
      <c r="D26" s="315"/>
      <c r="E26" s="319">
        <f>'６．昼食'!D11</f>
        <v>0</v>
      </c>
      <c r="F26" s="319"/>
      <c r="G26" s="319"/>
      <c r="H26" s="319"/>
      <c r="I26" s="319"/>
      <c r="J26" s="320">
        <f>IF(E26="不要",0,1000)</f>
        <v>1000</v>
      </c>
      <c r="K26" s="320"/>
    </row>
    <row r="27" spans="2:11" ht="17.100000000000001" customHeight="1" x14ac:dyDescent="0.15">
      <c r="B27" s="14">
        <v>8</v>
      </c>
      <c r="C27" s="315" t="s">
        <v>95</v>
      </c>
      <c r="D27" s="315"/>
      <c r="E27" s="319">
        <f>'５．シャトルバス'!E11</f>
        <v>0</v>
      </c>
      <c r="F27" s="319"/>
      <c r="G27" s="319"/>
      <c r="H27" s="319"/>
      <c r="I27" s="319"/>
      <c r="J27" s="320">
        <f>IF(COUNTIF('５．シャトルバス'!F11,"エラー")=1,"エラー",IF(COUNTIF(E27,"*3,5*")=1,3500,IF(COUNTIF(E27,"*2,5*")=1,2500,0)))</f>
        <v>0</v>
      </c>
      <c r="K27" s="320"/>
    </row>
    <row r="28" spans="2:11" ht="17.100000000000001" customHeight="1" x14ac:dyDescent="0.15">
      <c r="B28" s="14">
        <v>9</v>
      </c>
      <c r="C28" s="315" t="s">
        <v>96</v>
      </c>
      <c r="D28" s="315"/>
      <c r="E28" s="319" t="str">
        <f>IF(('３．ポストジオツアー'!C10&amp;"（"&amp;'３．ポストジオツアー'!D10&amp;"）")="参加しない（参加しない）","参加しない",('３．ポストジオツアー'!C10&amp;"（"&amp;'３．ポストジオツアー'!D10&amp;"）"))</f>
        <v>（）</v>
      </c>
      <c r="F28" s="319"/>
      <c r="G28" s="319"/>
      <c r="H28" s="319"/>
      <c r="I28" s="319"/>
      <c r="J28" s="320">
        <f>'３．ポストジオツアー'!E10</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5lHWouX2WFIYc62mP0nirYJ76KQpOvxKHDJ3d2UfUVLHyqPaq0WFMioXTQCEeaUoCJRYBOQ2zbQ9fRnW4rMKQQ==" saltValue="ziJa6M0gMJTmHsT4Ga5iTw==" spinCount="100000" sheet="1" objects="1" scenarios="1" selectLockedCells="1"/>
  <mergeCells count="47">
    <mergeCell ref="C10:K10"/>
    <mergeCell ref="B2:K2"/>
    <mergeCell ref="B3:K3"/>
    <mergeCell ref="J4:K4"/>
    <mergeCell ref="D6:J6"/>
    <mergeCell ref="D7:J7"/>
    <mergeCell ref="C11:K11"/>
    <mergeCell ref="C12:K12"/>
    <mergeCell ref="C13:K13"/>
    <mergeCell ref="C19:D19"/>
    <mergeCell ref="E19:I19"/>
    <mergeCell ref="J19:K19"/>
    <mergeCell ref="C20:D20"/>
    <mergeCell ref="E20:I20"/>
    <mergeCell ref="J20:K20"/>
    <mergeCell ref="C21:D21"/>
    <mergeCell ref="E21:I21"/>
    <mergeCell ref="J21:K21"/>
    <mergeCell ref="C22:D22"/>
    <mergeCell ref="E22:I22"/>
    <mergeCell ref="J22:K22"/>
    <mergeCell ref="C23:D23"/>
    <mergeCell ref="E23:I23"/>
    <mergeCell ref="J23:K23"/>
    <mergeCell ref="J26:K26"/>
    <mergeCell ref="C24:D24"/>
    <mergeCell ref="E24:I24"/>
    <mergeCell ref="J24:K24"/>
    <mergeCell ref="C25:D25"/>
    <mergeCell ref="E25:I25"/>
    <mergeCell ref="J25:K25"/>
    <mergeCell ref="B1:C1"/>
    <mergeCell ref="C31:D31"/>
    <mergeCell ref="C29:D29"/>
    <mergeCell ref="E29:I29"/>
    <mergeCell ref="J29:K29"/>
    <mergeCell ref="C30:D30"/>
    <mergeCell ref="E30:I30"/>
    <mergeCell ref="J30:K30"/>
    <mergeCell ref="C27:D27"/>
    <mergeCell ref="E27:I27"/>
    <mergeCell ref="J27:K27"/>
    <mergeCell ref="C28:D28"/>
    <mergeCell ref="E28:I28"/>
    <mergeCell ref="J28:K28"/>
    <mergeCell ref="C26:D26"/>
    <mergeCell ref="E26:I26"/>
  </mergeCells>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9"/>
      <c r="C4" s="7"/>
      <c r="D4" s="7"/>
      <c r="E4" s="7"/>
      <c r="F4" s="7"/>
      <c r="G4" s="7"/>
      <c r="H4" s="7"/>
      <c r="I4" s="10" t="s">
        <v>103</v>
      </c>
      <c r="J4" s="314">
        <f ca="1">TODAY()</f>
        <v>43293</v>
      </c>
      <c r="K4" s="314"/>
    </row>
    <row r="6" spans="2:11" x14ac:dyDescent="0.15">
      <c r="C6" s="35" t="s">
        <v>82</v>
      </c>
      <c r="D6" s="315">
        <f>'１．参加者情報'!D44</f>
        <v>0</v>
      </c>
      <c r="E6" s="315"/>
      <c r="F6" s="315"/>
      <c r="G6" s="315"/>
      <c r="H6" s="315"/>
      <c r="I6" s="315"/>
      <c r="J6" s="315"/>
    </row>
    <row r="7" spans="2:11" x14ac:dyDescent="0.15">
      <c r="C7" s="35" t="s">
        <v>129</v>
      </c>
      <c r="D7" s="315" t="str">
        <f>'１．参加者情報'!D43&amp;"　様"</f>
        <v>　様</v>
      </c>
      <c r="E7" s="315"/>
      <c r="F7" s="315"/>
      <c r="G7" s="315"/>
      <c r="H7" s="315"/>
      <c r="I7" s="315"/>
      <c r="J7" s="315"/>
    </row>
    <row r="8" spans="2:11" x14ac:dyDescent="0.15">
      <c r="C8" s="35" t="s">
        <v>83</v>
      </c>
      <c r="D8" s="11"/>
      <c r="E8" s="12" t="s">
        <v>84</v>
      </c>
      <c r="F8" s="13">
        <v>4</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90</v>
      </c>
      <c r="D20" s="315"/>
      <c r="E20" s="319">
        <f>'２．プレジオツアー'!D14</f>
        <v>0</v>
      </c>
      <c r="F20" s="319"/>
      <c r="G20" s="319"/>
      <c r="H20" s="319"/>
      <c r="I20" s="319"/>
      <c r="J20" s="320">
        <f>'２．プレジオツアー'!E14</f>
        <v>0</v>
      </c>
      <c r="K20" s="320"/>
    </row>
    <row r="21" spans="2:11" ht="17.100000000000001" customHeight="1" x14ac:dyDescent="0.15">
      <c r="B21" s="14">
        <v>2</v>
      </c>
      <c r="C21" s="315" t="s">
        <v>91</v>
      </c>
      <c r="D21" s="315"/>
      <c r="E21" s="319">
        <f>'５．シャトルバス'!D12</f>
        <v>0</v>
      </c>
      <c r="F21" s="319"/>
      <c r="G21" s="319"/>
      <c r="H21" s="319"/>
      <c r="I21" s="319"/>
      <c r="J21" s="320">
        <f>IF(COUNTIF('５．シャトルバス'!F12,"エラー")=1,"エラー",IF(COUNTIF(E21,"*3,5*")=1,3500,IF(COUNTIF(E21,"*2,5*")=1,2500,0)))</f>
        <v>0</v>
      </c>
      <c r="K21" s="320"/>
    </row>
    <row r="22" spans="2:11" ht="17.100000000000001" customHeight="1" x14ac:dyDescent="0.15">
      <c r="B22" s="14">
        <v>3</v>
      </c>
      <c r="C22" s="323" t="s">
        <v>114</v>
      </c>
      <c r="D22" s="206"/>
      <c r="E22" s="323">
        <f>IF('４．宿泊施設'!J31=1,"自己手配",IF((COUNTA('４．宿泊施設'!C31)=1),'４．宿泊施設'!C31,'４．宿泊施設'!E31))</f>
        <v>0</v>
      </c>
      <c r="F22" s="324"/>
      <c r="G22" s="324"/>
      <c r="H22" s="324"/>
      <c r="I22" s="206"/>
      <c r="J22" s="325">
        <f>'４．宿泊施設'!H31</f>
        <v>0</v>
      </c>
      <c r="K22" s="255"/>
    </row>
    <row r="23" spans="2:11" ht="17.100000000000001" customHeight="1" x14ac:dyDescent="0.15">
      <c r="B23" s="14">
        <v>4</v>
      </c>
      <c r="C23" s="315" t="s">
        <v>3</v>
      </c>
      <c r="D23" s="315"/>
      <c r="E23" s="319">
        <f>'１．参加者情報'!D45</f>
        <v>0</v>
      </c>
      <c r="F23" s="319"/>
      <c r="G23" s="319"/>
      <c r="H23" s="319"/>
      <c r="I23" s="319"/>
      <c r="J23" s="319" t="s">
        <v>92</v>
      </c>
      <c r="K23" s="319"/>
    </row>
    <row r="24" spans="2:11" ht="17.100000000000001" customHeight="1" x14ac:dyDescent="0.15">
      <c r="B24" s="14">
        <v>5</v>
      </c>
      <c r="C24" s="315" t="s">
        <v>93</v>
      </c>
      <c r="D24" s="315"/>
      <c r="E24" s="319">
        <f>'６．昼食'!C12</f>
        <v>0</v>
      </c>
      <c r="F24" s="319"/>
      <c r="G24" s="319"/>
      <c r="H24" s="319"/>
      <c r="I24" s="319"/>
      <c r="J24" s="320">
        <f>IF(E24="不要",0,500)</f>
        <v>500</v>
      </c>
      <c r="K24" s="320"/>
    </row>
    <row r="25" spans="2:11" ht="17.100000000000001" customHeight="1" x14ac:dyDescent="0.15">
      <c r="B25" s="14">
        <v>6</v>
      </c>
      <c r="C25" s="315" t="s">
        <v>14</v>
      </c>
      <c r="D25" s="315"/>
      <c r="E25" s="319">
        <f>'１．参加者情報'!D46</f>
        <v>0</v>
      </c>
      <c r="F25" s="319"/>
      <c r="G25" s="319"/>
      <c r="H25" s="319"/>
      <c r="I25" s="319"/>
      <c r="J25" s="320">
        <f>IF(E25="出席",5000,0)</f>
        <v>0</v>
      </c>
      <c r="K25" s="320"/>
    </row>
    <row r="26" spans="2:11" ht="17.100000000000001" customHeight="1" x14ac:dyDescent="0.15">
      <c r="B26" s="14">
        <v>7</v>
      </c>
      <c r="C26" s="315" t="s">
        <v>94</v>
      </c>
      <c r="D26" s="315"/>
      <c r="E26" s="319">
        <f>'６．昼食'!D12</f>
        <v>0</v>
      </c>
      <c r="F26" s="319"/>
      <c r="G26" s="319"/>
      <c r="H26" s="319"/>
      <c r="I26" s="319"/>
      <c r="J26" s="320">
        <f>IF(E26="不要",0,1000)</f>
        <v>1000</v>
      </c>
      <c r="K26" s="320"/>
    </row>
    <row r="27" spans="2:11" ht="17.100000000000001" customHeight="1" x14ac:dyDescent="0.15">
      <c r="B27" s="14">
        <v>8</v>
      </c>
      <c r="C27" s="315" t="s">
        <v>95</v>
      </c>
      <c r="D27" s="315"/>
      <c r="E27" s="319">
        <f>'５．シャトルバス'!E12</f>
        <v>0</v>
      </c>
      <c r="F27" s="319"/>
      <c r="G27" s="319"/>
      <c r="H27" s="319"/>
      <c r="I27" s="319"/>
      <c r="J27" s="320">
        <f>IF(COUNTIF('５．シャトルバス'!F12,"エラー")=1,"エラー",IF(COUNTIF(E27,"*3,5*")=1,3500,IF(COUNTIF(E27,"*2,5*")=1,2500,0)))</f>
        <v>0</v>
      </c>
      <c r="K27" s="320"/>
    </row>
    <row r="28" spans="2:11" ht="17.100000000000001" customHeight="1" x14ac:dyDescent="0.15">
      <c r="B28" s="14">
        <v>9</v>
      </c>
      <c r="C28" s="315" t="s">
        <v>96</v>
      </c>
      <c r="D28" s="315"/>
      <c r="E28" s="319" t="str">
        <f>IF(('３．ポストジオツアー'!C11&amp;"（"&amp;'３．ポストジオツアー'!D11&amp;"）")="参加しない（参加しない）","参加しない",('３．ポストジオツアー'!C11&amp;"（"&amp;'３．ポストジオツアー'!D11&amp;"）"))</f>
        <v>（）</v>
      </c>
      <c r="F28" s="319"/>
      <c r="G28" s="319"/>
      <c r="H28" s="319"/>
      <c r="I28" s="319"/>
      <c r="J28" s="320">
        <f>'３．ポストジオツアー'!E11</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JvuWB8kdQ3/xpw3maOR4YYiQrkm8th9iHXChe80+r7jMl7VubqJWojKkmfTUR756wXrmDLGsHL/3ftVT1yHR7g==" saltValue="uaaQ+VT6LV8pheud9+2eJQ==" spinCount="100000" sheet="1" objects="1" scenarios="1" selectLockedCells="1"/>
  <mergeCells count="47">
    <mergeCell ref="C10:K10"/>
    <mergeCell ref="B2:K2"/>
    <mergeCell ref="B3:K3"/>
    <mergeCell ref="J4:K4"/>
    <mergeCell ref="D6:J6"/>
    <mergeCell ref="D7:J7"/>
    <mergeCell ref="C11:K11"/>
    <mergeCell ref="C12:K12"/>
    <mergeCell ref="C13:K13"/>
    <mergeCell ref="C19:D19"/>
    <mergeCell ref="E19:I19"/>
    <mergeCell ref="J19:K19"/>
    <mergeCell ref="C20:D20"/>
    <mergeCell ref="E20:I20"/>
    <mergeCell ref="J20:K20"/>
    <mergeCell ref="C21:D21"/>
    <mergeCell ref="E21:I21"/>
    <mergeCell ref="J21:K21"/>
    <mergeCell ref="C22:D22"/>
    <mergeCell ref="E22:I22"/>
    <mergeCell ref="J22:K22"/>
    <mergeCell ref="C23:D23"/>
    <mergeCell ref="E23:I23"/>
    <mergeCell ref="J23:K23"/>
    <mergeCell ref="J26:K26"/>
    <mergeCell ref="C24:D24"/>
    <mergeCell ref="E24:I24"/>
    <mergeCell ref="J24:K24"/>
    <mergeCell ref="C25:D25"/>
    <mergeCell ref="E25:I25"/>
    <mergeCell ref="J25:K25"/>
    <mergeCell ref="B1:C1"/>
    <mergeCell ref="C31:D31"/>
    <mergeCell ref="C29:D29"/>
    <mergeCell ref="E29:I29"/>
    <mergeCell ref="J29:K29"/>
    <mergeCell ref="C30:D30"/>
    <mergeCell ref="E30:I30"/>
    <mergeCell ref="J30:K30"/>
    <mergeCell ref="C27:D27"/>
    <mergeCell ref="E27:I27"/>
    <mergeCell ref="J27:K27"/>
    <mergeCell ref="C28:D28"/>
    <mergeCell ref="E28:I28"/>
    <mergeCell ref="J28:K28"/>
    <mergeCell ref="C26:D26"/>
    <mergeCell ref="E26:I26"/>
  </mergeCells>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9"/>
      <c r="C4" s="7"/>
      <c r="D4" s="7"/>
      <c r="E4" s="7"/>
      <c r="F4" s="7"/>
      <c r="G4" s="7"/>
      <c r="H4" s="7"/>
      <c r="I4" s="10" t="s">
        <v>103</v>
      </c>
      <c r="J4" s="314">
        <f ca="1">TODAY()</f>
        <v>43293</v>
      </c>
      <c r="K4" s="314"/>
    </row>
    <row r="6" spans="2:11" x14ac:dyDescent="0.15">
      <c r="C6" s="35" t="s">
        <v>82</v>
      </c>
      <c r="D6" s="315">
        <f>'１．参加者情報'!D51</f>
        <v>0</v>
      </c>
      <c r="E6" s="315"/>
      <c r="F6" s="315"/>
      <c r="G6" s="315"/>
      <c r="H6" s="315"/>
      <c r="I6" s="315"/>
      <c r="J6" s="315"/>
    </row>
    <row r="7" spans="2:11" x14ac:dyDescent="0.15">
      <c r="C7" s="35" t="s">
        <v>129</v>
      </c>
      <c r="D7" s="315" t="str">
        <f>'１．参加者情報'!D50&amp;"　様"</f>
        <v>　様</v>
      </c>
      <c r="E7" s="315"/>
      <c r="F7" s="315"/>
      <c r="G7" s="315"/>
      <c r="H7" s="315"/>
      <c r="I7" s="315"/>
      <c r="J7" s="315"/>
    </row>
    <row r="8" spans="2:11" x14ac:dyDescent="0.15">
      <c r="C8" s="35" t="s">
        <v>83</v>
      </c>
      <c r="D8" s="11"/>
      <c r="E8" s="12" t="s">
        <v>84</v>
      </c>
      <c r="F8" s="13">
        <v>5</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90</v>
      </c>
      <c r="D20" s="315"/>
      <c r="E20" s="319">
        <f>'２．プレジオツアー'!D15</f>
        <v>0</v>
      </c>
      <c r="F20" s="319"/>
      <c r="G20" s="319"/>
      <c r="H20" s="319"/>
      <c r="I20" s="319"/>
      <c r="J20" s="320">
        <f>'２．プレジオツアー'!E15</f>
        <v>0</v>
      </c>
      <c r="K20" s="320"/>
    </row>
    <row r="21" spans="2:11" ht="17.100000000000001" customHeight="1" x14ac:dyDescent="0.15">
      <c r="B21" s="14">
        <v>2</v>
      </c>
      <c r="C21" s="315" t="s">
        <v>91</v>
      </c>
      <c r="D21" s="315"/>
      <c r="E21" s="319">
        <f>'５．シャトルバス'!D13</f>
        <v>0</v>
      </c>
      <c r="F21" s="319"/>
      <c r="G21" s="319"/>
      <c r="H21" s="319"/>
      <c r="I21" s="319"/>
      <c r="J21" s="320">
        <f>IF(COUNTIF('５．シャトルバス'!F13,"エラー")=1,"エラー",IF(COUNTIF(E21,"*3,5*")=1,3500,IF(COUNTIF(E21,"*2,5*")=1,2500,0)))</f>
        <v>0</v>
      </c>
      <c r="K21" s="320"/>
    </row>
    <row r="22" spans="2:11" ht="17.100000000000001" customHeight="1" x14ac:dyDescent="0.15">
      <c r="B22" s="14">
        <v>3</v>
      </c>
      <c r="C22" s="323" t="s">
        <v>114</v>
      </c>
      <c r="D22" s="206"/>
      <c r="E22" s="323">
        <f>IF('４．宿泊施設'!J32=1,"自己手配",IF((COUNTA('４．宿泊施設'!C32)=1),'４．宿泊施設'!C32,'４．宿泊施設'!E32))</f>
        <v>0</v>
      </c>
      <c r="F22" s="324"/>
      <c r="G22" s="324"/>
      <c r="H22" s="324"/>
      <c r="I22" s="206"/>
      <c r="J22" s="325">
        <f>'４．宿泊施設'!H32</f>
        <v>0</v>
      </c>
      <c r="K22" s="255"/>
    </row>
    <row r="23" spans="2:11" ht="17.100000000000001" customHeight="1" x14ac:dyDescent="0.15">
      <c r="B23" s="14">
        <v>4</v>
      </c>
      <c r="C23" s="315" t="s">
        <v>3</v>
      </c>
      <c r="D23" s="315"/>
      <c r="E23" s="319">
        <f>'１．参加者情報'!D52</f>
        <v>0</v>
      </c>
      <c r="F23" s="319"/>
      <c r="G23" s="319"/>
      <c r="H23" s="319"/>
      <c r="I23" s="319"/>
      <c r="J23" s="319" t="s">
        <v>92</v>
      </c>
      <c r="K23" s="319"/>
    </row>
    <row r="24" spans="2:11" ht="17.100000000000001" customHeight="1" x14ac:dyDescent="0.15">
      <c r="B24" s="14">
        <v>5</v>
      </c>
      <c r="C24" s="315" t="s">
        <v>93</v>
      </c>
      <c r="D24" s="315"/>
      <c r="E24" s="319">
        <f>'６．昼食'!C13</f>
        <v>0</v>
      </c>
      <c r="F24" s="319"/>
      <c r="G24" s="319"/>
      <c r="H24" s="319"/>
      <c r="I24" s="319"/>
      <c r="J24" s="320">
        <f>IF(E24="不要",0,500)</f>
        <v>500</v>
      </c>
      <c r="K24" s="320"/>
    </row>
    <row r="25" spans="2:11" ht="17.100000000000001" customHeight="1" x14ac:dyDescent="0.15">
      <c r="B25" s="14">
        <v>6</v>
      </c>
      <c r="C25" s="315" t="s">
        <v>14</v>
      </c>
      <c r="D25" s="315"/>
      <c r="E25" s="319">
        <f>'１．参加者情報'!D53</f>
        <v>0</v>
      </c>
      <c r="F25" s="319"/>
      <c r="G25" s="319"/>
      <c r="H25" s="319"/>
      <c r="I25" s="319"/>
      <c r="J25" s="320">
        <f>IF(E25="出席",5000,0)</f>
        <v>0</v>
      </c>
      <c r="K25" s="320"/>
    </row>
    <row r="26" spans="2:11" ht="17.100000000000001" customHeight="1" x14ac:dyDescent="0.15">
      <c r="B26" s="14">
        <v>7</v>
      </c>
      <c r="C26" s="315" t="s">
        <v>94</v>
      </c>
      <c r="D26" s="315"/>
      <c r="E26" s="319">
        <f>'６．昼食'!D13</f>
        <v>0</v>
      </c>
      <c r="F26" s="319"/>
      <c r="G26" s="319"/>
      <c r="H26" s="319"/>
      <c r="I26" s="319"/>
      <c r="J26" s="320">
        <f>IF(E26="不要",0,1000)</f>
        <v>1000</v>
      </c>
      <c r="K26" s="320"/>
    </row>
    <row r="27" spans="2:11" ht="17.100000000000001" customHeight="1" x14ac:dyDescent="0.15">
      <c r="B27" s="14">
        <v>8</v>
      </c>
      <c r="C27" s="315" t="s">
        <v>95</v>
      </c>
      <c r="D27" s="315"/>
      <c r="E27" s="319">
        <f>'５．シャトルバス'!E13</f>
        <v>0</v>
      </c>
      <c r="F27" s="319"/>
      <c r="G27" s="319"/>
      <c r="H27" s="319"/>
      <c r="I27" s="319"/>
      <c r="J27" s="320">
        <f>IF(COUNTIF('５．シャトルバス'!F13,"エラー")=1,"エラー",IF(COUNTIF(E27,"*3,5*")=1,3500,IF(COUNTIF(E27,"*2,5*")=1,2500,0)))</f>
        <v>0</v>
      </c>
      <c r="K27" s="320"/>
    </row>
    <row r="28" spans="2:11" ht="17.100000000000001" customHeight="1" x14ac:dyDescent="0.15">
      <c r="B28" s="14">
        <v>9</v>
      </c>
      <c r="C28" s="315" t="s">
        <v>96</v>
      </c>
      <c r="D28" s="315"/>
      <c r="E28" s="319" t="str">
        <f>IF(('３．ポストジオツアー'!C12&amp;"（"&amp;'３．ポストジオツアー'!D12&amp;"）")="参加しない（参加しない）","参加しない",('３．ポストジオツアー'!C12&amp;"（"&amp;'３．ポストジオツアー'!D12&amp;"）"))</f>
        <v>（）</v>
      </c>
      <c r="F28" s="319"/>
      <c r="G28" s="319"/>
      <c r="H28" s="319"/>
      <c r="I28" s="319"/>
      <c r="J28" s="320">
        <f>'３．ポストジオツアー'!E12</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PpOYdZ5atKKaCkbW+JTD9xz2AbsgVh6Uz3EpsAIAmwBwrLrW/KFknFOnOYr22T6mSbeXzO+TjYog6O6fycfHYw==" saltValue="EVNnwzTdkfEz1bsx/1WYDw==" spinCount="100000" sheet="1" objects="1" scenarios="1" selectLockedCells="1"/>
  <mergeCells count="47">
    <mergeCell ref="C10:K10"/>
    <mergeCell ref="B2:K2"/>
    <mergeCell ref="B3:K3"/>
    <mergeCell ref="J4:K4"/>
    <mergeCell ref="D6:J6"/>
    <mergeCell ref="D7:J7"/>
    <mergeCell ref="C11:K11"/>
    <mergeCell ref="C12:K12"/>
    <mergeCell ref="C13:K13"/>
    <mergeCell ref="C19:D19"/>
    <mergeCell ref="E19:I19"/>
    <mergeCell ref="J19:K19"/>
    <mergeCell ref="C20:D20"/>
    <mergeCell ref="E20:I20"/>
    <mergeCell ref="J20:K20"/>
    <mergeCell ref="C21:D21"/>
    <mergeCell ref="E21:I21"/>
    <mergeCell ref="J21:K21"/>
    <mergeCell ref="C22:D22"/>
    <mergeCell ref="E22:I22"/>
    <mergeCell ref="J22:K22"/>
    <mergeCell ref="C23:D23"/>
    <mergeCell ref="E23:I23"/>
    <mergeCell ref="J23:K23"/>
    <mergeCell ref="J26:K26"/>
    <mergeCell ref="C24:D24"/>
    <mergeCell ref="E24:I24"/>
    <mergeCell ref="J24:K24"/>
    <mergeCell ref="C25:D25"/>
    <mergeCell ref="E25:I25"/>
    <mergeCell ref="J25:K25"/>
    <mergeCell ref="B1:C1"/>
    <mergeCell ref="C31:D31"/>
    <mergeCell ref="C29:D29"/>
    <mergeCell ref="E29:I29"/>
    <mergeCell ref="J29:K29"/>
    <mergeCell ref="C30:D30"/>
    <mergeCell ref="E30:I30"/>
    <mergeCell ref="J30:K30"/>
    <mergeCell ref="C27:D27"/>
    <mergeCell ref="E27:I27"/>
    <mergeCell ref="J27:K27"/>
    <mergeCell ref="C28:D28"/>
    <mergeCell ref="E28:I28"/>
    <mergeCell ref="J28:K28"/>
    <mergeCell ref="C26:D26"/>
    <mergeCell ref="E26:I26"/>
  </mergeCells>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9"/>
      <c r="C4" s="8"/>
      <c r="D4" s="8"/>
      <c r="E4" s="8"/>
      <c r="F4" s="8"/>
      <c r="G4" s="8"/>
      <c r="H4" s="8"/>
      <c r="I4" s="10" t="s">
        <v>103</v>
      </c>
      <c r="J4" s="314">
        <f ca="1">TODAY()</f>
        <v>43293</v>
      </c>
      <c r="K4" s="314"/>
    </row>
    <row r="6" spans="2:11" x14ac:dyDescent="0.15">
      <c r="C6" s="35" t="s">
        <v>82</v>
      </c>
      <c r="D6" s="315">
        <f>'１．参加者情報'!D58</f>
        <v>0</v>
      </c>
      <c r="E6" s="315"/>
      <c r="F6" s="315"/>
      <c r="G6" s="315"/>
      <c r="H6" s="315"/>
      <c r="I6" s="315"/>
      <c r="J6" s="315"/>
    </row>
    <row r="7" spans="2:11" x14ac:dyDescent="0.15">
      <c r="C7" s="35" t="s">
        <v>129</v>
      </c>
      <c r="D7" s="315" t="str">
        <f>'１．参加者情報'!D57&amp;"　様"</f>
        <v>　様</v>
      </c>
      <c r="E7" s="315"/>
      <c r="F7" s="315"/>
      <c r="G7" s="315"/>
      <c r="H7" s="315"/>
      <c r="I7" s="315"/>
      <c r="J7" s="315"/>
    </row>
    <row r="8" spans="2:11" x14ac:dyDescent="0.15">
      <c r="C8" s="35" t="s">
        <v>83</v>
      </c>
      <c r="D8" s="11"/>
      <c r="E8" s="12" t="s">
        <v>84</v>
      </c>
      <c r="F8" s="13">
        <v>6</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'２．プレジオツアー'!D16</f>
        <v>0</v>
      </c>
      <c r="F20" s="319"/>
      <c r="G20" s="319"/>
      <c r="H20" s="319"/>
      <c r="I20" s="319"/>
      <c r="J20" s="320">
        <f>'２．プレジオツアー'!E16</f>
        <v>0</v>
      </c>
      <c r="K20" s="320"/>
    </row>
    <row r="21" spans="2:11" ht="17.100000000000001" customHeight="1" x14ac:dyDescent="0.15">
      <c r="B21" s="14">
        <v>2</v>
      </c>
      <c r="C21" s="315" t="s">
        <v>91</v>
      </c>
      <c r="D21" s="315"/>
      <c r="E21" s="319">
        <f>'５．シャトルバス'!D14</f>
        <v>0</v>
      </c>
      <c r="F21" s="319"/>
      <c r="G21" s="319"/>
      <c r="H21" s="319"/>
      <c r="I21" s="319"/>
      <c r="J21" s="320">
        <f>IF(COUNTIF('５．シャトルバス'!F14,"エラー")=1,"エラー",IF(COUNTIF(E21,"*3,5*")=1,3500,IF(COUNTIF(E21,"*2,5*")=1,2500,0)))</f>
        <v>0</v>
      </c>
      <c r="K21" s="320"/>
    </row>
    <row r="22" spans="2:11" ht="17.100000000000001" customHeight="1" x14ac:dyDescent="0.15">
      <c r="B22" s="14">
        <v>3</v>
      </c>
      <c r="C22" s="323" t="s">
        <v>114</v>
      </c>
      <c r="D22" s="206"/>
      <c r="E22" s="323">
        <f>IF('４．宿泊施設'!J33=1,"自己手配",IF((COUNTA('４．宿泊施設'!C33)=1),'４．宿泊施設'!C33,'４．宿泊施設'!E33))</f>
        <v>0</v>
      </c>
      <c r="F22" s="324"/>
      <c r="G22" s="324"/>
      <c r="H22" s="324"/>
      <c r="I22" s="206"/>
      <c r="J22" s="325">
        <f>'４．宿泊施設'!H33</f>
        <v>0</v>
      </c>
      <c r="K22" s="255"/>
    </row>
    <row r="23" spans="2:11" ht="17.100000000000001" customHeight="1" x14ac:dyDescent="0.15">
      <c r="B23" s="14">
        <v>4</v>
      </c>
      <c r="C23" s="315" t="s">
        <v>3</v>
      </c>
      <c r="D23" s="315"/>
      <c r="E23" s="319">
        <f>'１．参加者情報'!D59</f>
        <v>0</v>
      </c>
      <c r="F23" s="319"/>
      <c r="G23" s="319"/>
      <c r="H23" s="319"/>
      <c r="I23" s="319"/>
      <c r="J23" s="319" t="s">
        <v>92</v>
      </c>
      <c r="K23" s="319"/>
    </row>
    <row r="24" spans="2:11" ht="17.100000000000001" customHeight="1" x14ac:dyDescent="0.15">
      <c r="B24" s="14">
        <v>5</v>
      </c>
      <c r="C24" s="315" t="s">
        <v>93</v>
      </c>
      <c r="D24" s="315"/>
      <c r="E24" s="319">
        <f>'６．昼食'!C14</f>
        <v>0</v>
      </c>
      <c r="F24" s="319"/>
      <c r="G24" s="319"/>
      <c r="H24" s="319"/>
      <c r="I24" s="319"/>
      <c r="J24" s="320">
        <f>IF(E24="不要",0,500)</f>
        <v>500</v>
      </c>
      <c r="K24" s="320"/>
    </row>
    <row r="25" spans="2:11" ht="17.100000000000001" customHeight="1" x14ac:dyDescent="0.15">
      <c r="B25" s="14">
        <v>6</v>
      </c>
      <c r="C25" s="315" t="s">
        <v>14</v>
      </c>
      <c r="D25" s="315"/>
      <c r="E25" s="319">
        <f>'１．参加者情報'!D60</f>
        <v>0</v>
      </c>
      <c r="F25" s="319"/>
      <c r="G25" s="319"/>
      <c r="H25" s="319"/>
      <c r="I25" s="319"/>
      <c r="J25" s="320">
        <f>IF(E25="出席",5000,0)</f>
        <v>0</v>
      </c>
      <c r="K25" s="320"/>
    </row>
    <row r="26" spans="2:11" ht="17.100000000000001" customHeight="1" x14ac:dyDescent="0.15">
      <c r="B26" s="14">
        <v>7</v>
      </c>
      <c r="C26" s="315" t="s">
        <v>94</v>
      </c>
      <c r="D26" s="315"/>
      <c r="E26" s="319">
        <f>'６．昼食'!D14</f>
        <v>0</v>
      </c>
      <c r="F26" s="319"/>
      <c r="G26" s="319"/>
      <c r="H26" s="319"/>
      <c r="I26" s="319"/>
      <c r="J26" s="320">
        <f>IF(E26="不要",0,1000)</f>
        <v>1000</v>
      </c>
      <c r="K26" s="320"/>
    </row>
    <row r="27" spans="2:11" ht="17.100000000000001" customHeight="1" x14ac:dyDescent="0.15">
      <c r="B27" s="14">
        <v>8</v>
      </c>
      <c r="C27" s="315" t="s">
        <v>95</v>
      </c>
      <c r="D27" s="315"/>
      <c r="E27" s="319">
        <f>'５．シャトルバス'!E14</f>
        <v>0</v>
      </c>
      <c r="F27" s="319"/>
      <c r="G27" s="319"/>
      <c r="H27" s="319"/>
      <c r="I27" s="319"/>
      <c r="J27" s="320">
        <f>IF(COUNTIF('５．シャトルバス'!F14,"エラー")=1,"エラー",IF(COUNTIF(E27,"*3,5*")=1,3500,IF(COUNTIF(E27,"*2,5*")=1,2500,0)))</f>
        <v>0</v>
      </c>
      <c r="K27" s="320"/>
    </row>
    <row r="28" spans="2:11" ht="17.100000000000001" customHeight="1" x14ac:dyDescent="0.15">
      <c r="B28" s="14">
        <v>9</v>
      </c>
      <c r="C28" s="315" t="s">
        <v>5</v>
      </c>
      <c r="D28" s="315"/>
      <c r="E28" s="319" t="str">
        <f>IF(('３．ポストジオツアー'!C13&amp;"（"&amp;'３．ポストジオツアー'!D13&amp;"）")="参加しない（参加しない）","参加しない",('３．ポストジオツアー'!C13&amp;"（"&amp;'３．ポストジオツアー'!D13&amp;"）"))</f>
        <v>（）</v>
      </c>
      <c r="F28" s="319"/>
      <c r="G28" s="319"/>
      <c r="H28" s="319"/>
      <c r="I28" s="319"/>
      <c r="J28" s="320">
        <f>'３．ポストジオツアー'!E13</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hgxyF8m7+Whu3z50bHv51GtygyQzEjjjQVIYohqWgVB9CW4hTe0syDs6NXteIKJ3Beufxr/NlbW+nk6mJGHoqw==" saltValue="3F9DdnYjQmVkZ6OWRoJ9dw=="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9"/>
      <c r="C4" s="8"/>
      <c r="D4" s="8"/>
      <c r="E4" s="8"/>
      <c r="F4" s="8"/>
      <c r="G4" s="8"/>
      <c r="H4" s="8"/>
      <c r="I4" s="10" t="s">
        <v>103</v>
      </c>
      <c r="J4" s="314">
        <f ca="1">TODAY()</f>
        <v>43293</v>
      </c>
      <c r="K4" s="314"/>
    </row>
    <row r="6" spans="2:11" x14ac:dyDescent="0.15">
      <c r="C6" s="35" t="s">
        <v>82</v>
      </c>
      <c r="D6" s="315">
        <f>'１．参加者情報'!D65</f>
        <v>0</v>
      </c>
      <c r="E6" s="315"/>
      <c r="F6" s="315"/>
      <c r="G6" s="315"/>
      <c r="H6" s="315"/>
      <c r="I6" s="315"/>
      <c r="J6" s="315"/>
    </row>
    <row r="7" spans="2:11" x14ac:dyDescent="0.15">
      <c r="C7" s="35" t="s">
        <v>129</v>
      </c>
      <c r="D7" s="315" t="str">
        <f>'１．参加者情報'!D64&amp;"　様"</f>
        <v>　様</v>
      </c>
      <c r="E7" s="315"/>
      <c r="F7" s="315"/>
      <c r="G7" s="315"/>
      <c r="H7" s="315"/>
      <c r="I7" s="315"/>
      <c r="J7" s="315"/>
    </row>
    <row r="8" spans="2:11" x14ac:dyDescent="0.15">
      <c r="C8" s="35" t="s">
        <v>83</v>
      </c>
      <c r="D8" s="11"/>
      <c r="E8" s="12" t="s">
        <v>84</v>
      </c>
      <c r="F8" s="13">
        <v>7</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'２．プレジオツアー'!D17</f>
        <v>0</v>
      </c>
      <c r="F20" s="319"/>
      <c r="G20" s="319"/>
      <c r="H20" s="319"/>
      <c r="I20" s="319"/>
      <c r="J20" s="320">
        <f>'２．プレジオツアー'!E17</f>
        <v>0</v>
      </c>
      <c r="K20" s="320"/>
    </row>
    <row r="21" spans="2:11" ht="17.100000000000001" customHeight="1" x14ac:dyDescent="0.15">
      <c r="B21" s="14">
        <v>2</v>
      </c>
      <c r="C21" s="315" t="s">
        <v>91</v>
      </c>
      <c r="D21" s="315"/>
      <c r="E21" s="319">
        <f>'５．シャトルバス'!D15</f>
        <v>0</v>
      </c>
      <c r="F21" s="319"/>
      <c r="G21" s="319"/>
      <c r="H21" s="319"/>
      <c r="I21" s="319"/>
      <c r="J21" s="320">
        <f>IF(COUNTIF('５．シャトルバス'!F15,"エラー")=1,"エラー",IF(COUNTIF(E21,"*3,5*")=1,3500,IF(COUNTIF(E21,"*2,5*")=1,2500,0)))</f>
        <v>0</v>
      </c>
      <c r="K21" s="320"/>
    </row>
    <row r="22" spans="2:11" ht="17.100000000000001" customHeight="1" x14ac:dyDescent="0.15">
      <c r="B22" s="14">
        <v>3</v>
      </c>
      <c r="C22" s="323" t="s">
        <v>114</v>
      </c>
      <c r="D22" s="206"/>
      <c r="E22" s="323">
        <f>IF('４．宿泊施設'!J34=1,"自己手配",IF((COUNTA('４．宿泊施設'!C34)=1),'４．宿泊施設'!C34,'４．宿泊施設'!E34))</f>
        <v>0</v>
      </c>
      <c r="F22" s="324"/>
      <c r="G22" s="324"/>
      <c r="H22" s="324"/>
      <c r="I22" s="206"/>
      <c r="J22" s="325">
        <f>'４．宿泊施設'!H34</f>
        <v>0</v>
      </c>
      <c r="K22" s="255"/>
    </row>
    <row r="23" spans="2:11" ht="17.100000000000001" customHeight="1" x14ac:dyDescent="0.15">
      <c r="B23" s="14">
        <v>4</v>
      </c>
      <c r="C23" s="315" t="s">
        <v>3</v>
      </c>
      <c r="D23" s="315"/>
      <c r="E23" s="319">
        <f>'１．参加者情報'!D66</f>
        <v>0</v>
      </c>
      <c r="F23" s="319"/>
      <c r="G23" s="319"/>
      <c r="H23" s="319"/>
      <c r="I23" s="319"/>
      <c r="J23" s="319" t="s">
        <v>92</v>
      </c>
      <c r="K23" s="319"/>
    </row>
    <row r="24" spans="2:11" ht="17.100000000000001" customHeight="1" x14ac:dyDescent="0.15">
      <c r="B24" s="14">
        <v>5</v>
      </c>
      <c r="C24" s="315" t="s">
        <v>93</v>
      </c>
      <c r="D24" s="315"/>
      <c r="E24" s="319">
        <f>'６．昼食'!C15</f>
        <v>0</v>
      </c>
      <c r="F24" s="319"/>
      <c r="G24" s="319"/>
      <c r="H24" s="319"/>
      <c r="I24" s="319"/>
      <c r="J24" s="320">
        <f>IF(E24="不要",0,500)</f>
        <v>500</v>
      </c>
      <c r="K24" s="320"/>
    </row>
    <row r="25" spans="2:11" ht="17.100000000000001" customHeight="1" x14ac:dyDescent="0.15">
      <c r="B25" s="14">
        <v>6</v>
      </c>
      <c r="C25" s="315" t="s">
        <v>14</v>
      </c>
      <c r="D25" s="315"/>
      <c r="E25" s="319">
        <f>'１．参加者情報'!D67</f>
        <v>0</v>
      </c>
      <c r="F25" s="319"/>
      <c r="G25" s="319"/>
      <c r="H25" s="319"/>
      <c r="I25" s="319"/>
      <c r="J25" s="320">
        <f>IF(E25="出席",5000,0)</f>
        <v>0</v>
      </c>
      <c r="K25" s="320"/>
    </row>
    <row r="26" spans="2:11" ht="17.100000000000001" customHeight="1" x14ac:dyDescent="0.15">
      <c r="B26" s="14">
        <v>7</v>
      </c>
      <c r="C26" s="315" t="s">
        <v>94</v>
      </c>
      <c r="D26" s="315"/>
      <c r="E26" s="319">
        <f>'６．昼食'!D15</f>
        <v>0</v>
      </c>
      <c r="F26" s="319"/>
      <c r="G26" s="319"/>
      <c r="H26" s="319"/>
      <c r="I26" s="319"/>
      <c r="J26" s="320">
        <f>IF(E26="不要",0,1000)</f>
        <v>1000</v>
      </c>
      <c r="K26" s="320"/>
    </row>
    <row r="27" spans="2:11" ht="17.100000000000001" customHeight="1" x14ac:dyDescent="0.15">
      <c r="B27" s="14">
        <v>8</v>
      </c>
      <c r="C27" s="315" t="s">
        <v>95</v>
      </c>
      <c r="D27" s="315"/>
      <c r="E27" s="319">
        <f>'５．シャトルバス'!E15</f>
        <v>0</v>
      </c>
      <c r="F27" s="319"/>
      <c r="G27" s="319"/>
      <c r="H27" s="319"/>
      <c r="I27" s="319"/>
      <c r="J27" s="320">
        <f>IF(COUNTIF('５．シャトルバス'!F15,"エラー")=1,"エラー",IF(COUNTIF(E27,"*3,5*")=1,3500,IF(COUNTIF(E27,"*2,5*")=1,2500,0)))</f>
        <v>0</v>
      </c>
      <c r="K27" s="320"/>
    </row>
    <row r="28" spans="2:11" ht="17.100000000000001" customHeight="1" x14ac:dyDescent="0.15">
      <c r="B28" s="14">
        <v>9</v>
      </c>
      <c r="C28" s="315" t="s">
        <v>5</v>
      </c>
      <c r="D28" s="315"/>
      <c r="E28" s="319" t="str">
        <f>IF(('３．ポストジオツアー'!C14&amp;"（"&amp;'３．ポストジオツアー'!D14&amp;"）")="参加しない（参加しない）","参加しない",('３．ポストジオツアー'!C14&amp;"（"&amp;'３．ポストジオツアー'!D14&amp;"）"))</f>
        <v>（）</v>
      </c>
      <c r="F28" s="319"/>
      <c r="G28" s="319"/>
      <c r="H28" s="319"/>
      <c r="I28" s="319"/>
      <c r="J28" s="320">
        <f>'３．ポストジオツアー'!E14</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GIKyPdiGM0JCDB8uo66m7dDNXpmNGIYsKkuAdBzwTTlv4inurbnxopD/MpuYC2OhHD5B9IxQS9nLmvMb4rTOkQ==" saltValue="MNuf10tpMvARrXGJFZ07Qg=="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K45"/>
  <sheetViews>
    <sheetView workbookViewId="0">
      <selection activeCell="D6" sqref="D6:J6"/>
    </sheetView>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'１．参加者情報'!D72</f>
        <v>0</v>
      </c>
      <c r="E6" s="315"/>
      <c r="F6" s="315"/>
      <c r="G6" s="315"/>
      <c r="H6" s="315"/>
      <c r="I6" s="315"/>
      <c r="J6" s="315"/>
    </row>
    <row r="7" spans="2:11" x14ac:dyDescent="0.15">
      <c r="C7" s="35" t="s">
        <v>129</v>
      </c>
      <c r="D7" s="315" t="str">
        <f>'１．参加者情報'!D71&amp;"　様"</f>
        <v>　様</v>
      </c>
      <c r="E7" s="315"/>
      <c r="F7" s="315"/>
      <c r="G7" s="315"/>
      <c r="H7" s="315"/>
      <c r="I7" s="315"/>
      <c r="J7" s="315"/>
    </row>
    <row r="8" spans="2:11" x14ac:dyDescent="0.15">
      <c r="C8" s="35" t="s">
        <v>83</v>
      </c>
      <c r="D8" s="11"/>
      <c r="E8" s="12" t="s">
        <v>84</v>
      </c>
      <c r="F8" s="13">
        <v>8</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'２．プレジオツアー'!D18</f>
        <v>0</v>
      </c>
      <c r="F20" s="319"/>
      <c r="G20" s="319"/>
      <c r="H20" s="319"/>
      <c r="I20" s="319"/>
      <c r="J20" s="320">
        <f>'２．プレジオツアー'!E18</f>
        <v>0</v>
      </c>
      <c r="K20" s="320"/>
    </row>
    <row r="21" spans="2:11" ht="17.100000000000001" customHeight="1" x14ac:dyDescent="0.15">
      <c r="B21" s="14">
        <v>2</v>
      </c>
      <c r="C21" s="315" t="s">
        <v>91</v>
      </c>
      <c r="D21" s="315"/>
      <c r="E21" s="319">
        <f>'５．シャトルバス'!D16</f>
        <v>0</v>
      </c>
      <c r="F21" s="319"/>
      <c r="G21" s="319"/>
      <c r="H21" s="319"/>
      <c r="I21" s="319"/>
      <c r="J21" s="320">
        <f>IF(COUNTIF('５．シャトルバス'!F16,"エラー")=1,"エラー",IF(COUNTIF(E21,"*3,5*")=1,3500,IF(COUNTIF(E21,"*2,5*")=1,2500,0)))</f>
        <v>0</v>
      </c>
      <c r="K21" s="320"/>
    </row>
    <row r="22" spans="2:11" ht="17.100000000000001" customHeight="1" x14ac:dyDescent="0.15">
      <c r="B22" s="14">
        <v>3</v>
      </c>
      <c r="C22" s="323" t="s">
        <v>114</v>
      </c>
      <c r="D22" s="206"/>
      <c r="E22" s="323">
        <f>IF('４．宿泊施設'!J35=1,"自己手配",IF((COUNTA('４．宿泊施設'!C35)=1),'４．宿泊施設'!C35,'４．宿泊施設'!E35))</f>
        <v>0</v>
      </c>
      <c r="F22" s="324"/>
      <c r="G22" s="324"/>
      <c r="H22" s="324"/>
      <c r="I22" s="206"/>
      <c r="J22" s="325">
        <f>'４．宿泊施設'!H35</f>
        <v>0</v>
      </c>
      <c r="K22" s="255"/>
    </row>
    <row r="23" spans="2:11" ht="17.100000000000001" customHeight="1" x14ac:dyDescent="0.15">
      <c r="B23" s="14">
        <v>4</v>
      </c>
      <c r="C23" s="315" t="s">
        <v>3</v>
      </c>
      <c r="D23" s="315"/>
      <c r="E23" s="319">
        <f>'１．参加者情報'!D73</f>
        <v>0</v>
      </c>
      <c r="F23" s="319"/>
      <c r="G23" s="319"/>
      <c r="H23" s="319"/>
      <c r="I23" s="319"/>
      <c r="J23" s="319" t="s">
        <v>92</v>
      </c>
      <c r="K23" s="319"/>
    </row>
    <row r="24" spans="2:11" ht="17.100000000000001" customHeight="1" x14ac:dyDescent="0.15">
      <c r="B24" s="14">
        <v>5</v>
      </c>
      <c r="C24" s="315" t="s">
        <v>93</v>
      </c>
      <c r="D24" s="315"/>
      <c r="E24" s="319">
        <f>'６．昼食'!C16</f>
        <v>0</v>
      </c>
      <c r="F24" s="319"/>
      <c r="G24" s="319"/>
      <c r="H24" s="319"/>
      <c r="I24" s="319"/>
      <c r="J24" s="320">
        <f>IF(E24="不要",0,500)</f>
        <v>500</v>
      </c>
      <c r="K24" s="320"/>
    </row>
    <row r="25" spans="2:11" ht="17.100000000000001" customHeight="1" x14ac:dyDescent="0.15">
      <c r="B25" s="14">
        <v>6</v>
      </c>
      <c r="C25" s="315" t="s">
        <v>14</v>
      </c>
      <c r="D25" s="315"/>
      <c r="E25" s="319">
        <f>'１．参加者情報'!D74</f>
        <v>0</v>
      </c>
      <c r="F25" s="319"/>
      <c r="G25" s="319"/>
      <c r="H25" s="319"/>
      <c r="I25" s="319"/>
      <c r="J25" s="320">
        <f>IF(E25="出席",5000,0)</f>
        <v>0</v>
      </c>
      <c r="K25" s="320"/>
    </row>
    <row r="26" spans="2:11" ht="17.100000000000001" customHeight="1" x14ac:dyDescent="0.15">
      <c r="B26" s="14">
        <v>7</v>
      </c>
      <c r="C26" s="315" t="s">
        <v>94</v>
      </c>
      <c r="D26" s="315"/>
      <c r="E26" s="319">
        <f>'６．昼食'!D16</f>
        <v>0</v>
      </c>
      <c r="F26" s="319"/>
      <c r="G26" s="319"/>
      <c r="H26" s="319"/>
      <c r="I26" s="319"/>
      <c r="J26" s="320">
        <f>IF(E26="不要",0,1000)</f>
        <v>1000</v>
      </c>
      <c r="K26" s="320"/>
    </row>
    <row r="27" spans="2:11" ht="17.100000000000001" customHeight="1" x14ac:dyDescent="0.15">
      <c r="B27" s="14">
        <v>8</v>
      </c>
      <c r="C27" s="315" t="s">
        <v>95</v>
      </c>
      <c r="D27" s="315"/>
      <c r="E27" s="319">
        <f>'５．シャトルバス'!E16</f>
        <v>0</v>
      </c>
      <c r="F27" s="319"/>
      <c r="G27" s="319"/>
      <c r="H27" s="319"/>
      <c r="I27" s="319"/>
      <c r="J27" s="320">
        <f>IF(COUNTIF('５．シャトルバス'!F16,"エラー")=1,"エラー",IF(COUNTIF(E27,"*3,5*")=1,3500,IF(COUNTIF(E27,"*2,5*")=1,2500,0)))</f>
        <v>0</v>
      </c>
      <c r="K27" s="320"/>
    </row>
    <row r="28" spans="2:11" ht="17.100000000000001" customHeight="1" x14ac:dyDescent="0.15">
      <c r="B28" s="14">
        <v>9</v>
      </c>
      <c r="C28" s="315" t="s">
        <v>5</v>
      </c>
      <c r="D28" s="315"/>
      <c r="E28" s="319" t="str">
        <f>IF(('３．ポストジオツアー'!C15&amp;"（"&amp;'３．ポストジオツアー'!D15&amp;"）")="参加しない（参加しない）","参加しない",('３．ポストジオツアー'!C15&amp;"（"&amp;'３．ポストジオツアー'!D15&amp;"）"))</f>
        <v>（）</v>
      </c>
      <c r="F28" s="319"/>
      <c r="G28" s="319"/>
      <c r="H28" s="319"/>
      <c r="I28" s="319"/>
      <c r="J28" s="320">
        <f>'３．ポストジオツアー'!E15</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49mTP6tc2hI5HY/QOgfBRkQu9ZsQ6js/2o1/NDz2epwFKtiOxbHbXrdSnqmp3eku/k87pw34CKfnR9lroevFLw==" saltValue="Azqo09m0rwU44ZRsZ6iOGw=="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'１．参加者情報'!D79</f>
        <v>0</v>
      </c>
      <c r="E6" s="315"/>
      <c r="F6" s="315"/>
      <c r="G6" s="315"/>
      <c r="H6" s="315"/>
      <c r="I6" s="315"/>
      <c r="J6" s="315"/>
    </row>
    <row r="7" spans="2:11" x14ac:dyDescent="0.15">
      <c r="C7" s="35" t="s">
        <v>129</v>
      </c>
      <c r="D7" s="315" t="str">
        <f>'１．参加者情報'!D78&amp;"　様"</f>
        <v>　様</v>
      </c>
      <c r="E7" s="315"/>
      <c r="F7" s="315"/>
      <c r="G7" s="315"/>
      <c r="H7" s="315"/>
      <c r="I7" s="315"/>
      <c r="J7" s="315"/>
    </row>
    <row r="8" spans="2:11" x14ac:dyDescent="0.15">
      <c r="C8" s="35" t="s">
        <v>83</v>
      </c>
      <c r="D8" s="11"/>
      <c r="E8" s="12" t="s">
        <v>84</v>
      </c>
      <c r="F8" s="13">
        <v>9</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'２．プレジオツアー'!D19</f>
        <v>0</v>
      </c>
      <c r="F20" s="319"/>
      <c r="G20" s="319"/>
      <c r="H20" s="319"/>
      <c r="I20" s="319"/>
      <c r="J20" s="320">
        <f>'２．プレジオツアー'!E19</f>
        <v>0</v>
      </c>
      <c r="K20" s="320"/>
    </row>
    <row r="21" spans="2:11" ht="17.100000000000001" customHeight="1" x14ac:dyDescent="0.15">
      <c r="B21" s="14">
        <v>2</v>
      </c>
      <c r="C21" s="315" t="s">
        <v>91</v>
      </c>
      <c r="D21" s="315"/>
      <c r="E21" s="319">
        <f>'５．シャトルバス'!D17</f>
        <v>0</v>
      </c>
      <c r="F21" s="319"/>
      <c r="G21" s="319"/>
      <c r="H21" s="319"/>
      <c r="I21" s="319"/>
      <c r="J21" s="320">
        <f>IF(COUNTIF('５．シャトルバス'!F17,"エラー")=1,"エラー",IF(COUNTIF(E21,"*3,5*")=1,3500,IF(COUNTIF(E21,"*2,5*")=1,2500,0)))</f>
        <v>0</v>
      </c>
      <c r="K21" s="320"/>
    </row>
    <row r="22" spans="2:11" ht="17.100000000000001" customHeight="1" x14ac:dyDescent="0.15">
      <c r="B22" s="14">
        <v>3</v>
      </c>
      <c r="C22" s="323" t="s">
        <v>114</v>
      </c>
      <c r="D22" s="206"/>
      <c r="E22" s="323">
        <f>IF('４．宿泊施設'!J36=1,"自己手配",IF((COUNTA('４．宿泊施設'!C36)=1),'４．宿泊施設'!C36,'４．宿泊施設'!E36))</f>
        <v>0</v>
      </c>
      <c r="F22" s="324"/>
      <c r="G22" s="324"/>
      <c r="H22" s="324"/>
      <c r="I22" s="206"/>
      <c r="J22" s="325">
        <f>'４．宿泊施設'!H36</f>
        <v>0</v>
      </c>
      <c r="K22" s="255"/>
    </row>
    <row r="23" spans="2:11" ht="17.100000000000001" customHeight="1" x14ac:dyDescent="0.15">
      <c r="B23" s="14">
        <v>4</v>
      </c>
      <c r="C23" s="315" t="s">
        <v>3</v>
      </c>
      <c r="D23" s="315"/>
      <c r="E23" s="319">
        <f>'１．参加者情報'!D80</f>
        <v>0</v>
      </c>
      <c r="F23" s="319"/>
      <c r="G23" s="319"/>
      <c r="H23" s="319"/>
      <c r="I23" s="319"/>
      <c r="J23" s="319" t="s">
        <v>92</v>
      </c>
      <c r="K23" s="319"/>
    </row>
    <row r="24" spans="2:11" ht="17.100000000000001" customHeight="1" x14ac:dyDescent="0.15">
      <c r="B24" s="14">
        <v>5</v>
      </c>
      <c r="C24" s="315" t="s">
        <v>93</v>
      </c>
      <c r="D24" s="315"/>
      <c r="E24" s="319">
        <f>'６．昼食'!C17</f>
        <v>0</v>
      </c>
      <c r="F24" s="319"/>
      <c r="G24" s="319"/>
      <c r="H24" s="319"/>
      <c r="I24" s="319"/>
      <c r="J24" s="320">
        <f>IF(E24="不要",0,500)</f>
        <v>500</v>
      </c>
      <c r="K24" s="320"/>
    </row>
    <row r="25" spans="2:11" ht="17.100000000000001" customHeight="1" x14ac:dyDescent="0.15">
      <c r="B25" s="14">
        <v>6</v>
      </c>
      <c r="C25" s="315" t="s">
        <v>14</v>
      </c>
      <c r="D25" s="315"/>
      <c r="E25" s="319">
        <f>'１．参加者情報'!D81</f>
        <v>0</v>
      </c>
      <c r="F25" s="319"/>
      <c r="G25" s="319"/>
      <c r="H25" s="319"/>
      <c r="I25" s="319"/>
      <c r="J25" s="320">
        <f>IF(E25="出席",5000,0)</f>
        <v>0</v>
      </c>
      <c r="K25" s="320"/>
    </row>
    <row r="26" spans="2:11" ht="17.100000000000001" customHeight="1" x14ac:dyDescent="0.15">
      <c r="B26" s="14">
        <v>7</v>
      </c>
      <c r="C26" s="315" t="s">
        <v>94</v>
      </c>
      <c r="D26" s="315"/>
      <c r="E26" s="319">
        <f>'６．昼食'!D17</f>
        <v>0</v>
      </c>
      <c r="F26" s="319"/>
      <c r="G26" s="319"/>
      <c r="H26" s="319"/>
      <c r="I26" s="319"/>
      <c r="J26" s="320">
        <f>IF(E26="不要",0,1000)</f>
        <v>1000</v>
      </c>
      <c r="K26" s="320"/>
    </row>
    <row r="27" spans="2:11" ht="17.100000000000001" customHeight="1" x14ac:dyDescent="0.15">
      <c r="B27" s="14">
        <v>8</v>
      </c>
      <c r="C27" s="315" t="s">
        <v>95</v>
      </c>
      <c r="D27" s="315"/>
      <c r="E27" s="319">
        <f>'５．シャトルバス'!E17</f>
        <v>0</v>
      </c>
      <c r="F27" s="319"/>
      <c r="G27" s="319"/>
      <c r="H27" s="319"/>
      <c r="I27" s="319"/>
      <c r="J27" s="320">
        <f>IF(COUNTIF('５．シャトルバス'!F17,"エラー")=1,"エラー",IF(COUNTIF(E27,"*3,5*")=1,3500,IF(COUNTIF(E27,"*2,5*")=1,2500,0)))</f>
        <v>0</v>
      </c>
      <c r="K27" s="320"/>
    </row>
    <row r="28" spans="2:11" ht="17.100000000000001" customHeight="1" x14ac:dyDescent="0.15">
      <c r="B28" s="14">
        <v>9</v>
      </c>
      <c r="C28" s="315" t="s">
        <v>5</v>
      </c>
      <c r="D28" s="315"/>
      <c r="E28" s="319" t="str">
        <f>IF(('３．ポストジオツアー'!C16&amp;"（"&amp;'３．ポストジオツアー'!D16&amp;"）")="参加しない（参加しない）","参加しない",('３．ポストジオツアー'!C16&amp;"（"&amp;'３．ポストジオツアー'!D16&amp;"）"))</f>
        <v>（）</v>
      </c>
      <c r="F28" s="319"/>
      <c r="G28" s="319"/>
      <c r="H28" s="319"/>
      <c r="I28" s="319"/>
      <c r="J28" s="320">
        <f>'３．ポストジオツアー'!E16</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NJkqwEQgelpmA0FUnA5slo9Lvr0cpkE5bXgfavEgkHtB3hnU2kT8E8swGz8I9dgC7TrsrUJ4FPD6+AEDh1YNtQ==" saltValue="Da6BTUFtn26bh6YirWIIFg=="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'１．参加者情報'!D86</f>
        <v>0</v>
      </c>
      <c r="E6" s="315"/>
      <c r="F6" s="315"/>
      <c r="G6" s="315"/>
      <c r="H6" s="315"/>
      <c r="I6" s="315"/>
      <c r="J6" s="315"/>
    </row>
    <row r="7" spans="2:11" x14ac:dyDescent="0.15">
      <c r="C7" s="35" t="s">
        <v>129</v>
      </c>
      <c r="D7" s="315" t="str">
        <f>'１．参加者情報'!D85&amp;"　様"</f>
        <v>　様</v>
      </c>
      <c r="E7" s="315"/>
      <c r="F7" s="315"/>
      <c r="G7" s="315"/>
      <c r="H7" s="315"/>
      <c r="I7" s="315"/>
      <c r="J7" s="315"/>
    </row>
    <row r="8" spans="2:11" x14ac:dyDescent="0.15">
      <c r="C8" s="35" t="s">
        <v>83</v>
      </c>
      <c r="D8" s="11"/>
      <c r="E8" s="12" t="s">
        <v>84</v>
      </c>
      <c r="F8" s="13">
        <v>10</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'２．プレジオツアー'!D20</f>
        <v>0</v>
      </c>
      <c r="F20" s="319"/>
      <c r="G20" s="319"/>
      <c r="H20" s="319"/>
      <c r="I20" s="319"/>
      <c r="J20" s="320">
        <f>'２．プレジオツアー'!E20</f>
        <v>0</v>
      </c>
      <c r="K20" s="320"/>
    </row>
    <row r="21" spans="2:11" ht="17.100000000000001" customHeight="1" x14ac:dyDescent="0.15">
      <c r="B21" s="14">
        <v>2</v>
      </c>
      <c r="C21" s="315" t="s">
        <v>91</v>
      </c>
      <c r="D21" s="315"/>
      <c r="E21" s="319">
        <f>'５．シャトルバス'!D18</f>
        <v>0</v>
      </c>
      <c r="F21" s="319"/>
      <c r="G21" s="319"/>
      <c r="H21" s="319"/>
      <c r="I21" s="319"/>
      <c r="J21" s="320">
        <f>IF(COUNTIF('５．シャトルバス'!F18,"エラー")=1,"エラー",IF(COUNTIF(E21,"*3,5*")=1,3500,IF(COUNTIF(E21,"*2,5*")=1,2500,0)))</f>
        <v>0</v>
      </c>
      <c r="K21" s="320"/>
    </row>
    <row r="22" spans="2:11" ht="17.100000000000001" customHeight="1" x14ac:dyDescent="0.15">
      <c r="B22" s="14">
        <v>3</v>
      </c>
      <c r="C22" s="323" t="s">
        <v>114</v>
      </c>
      <c r="D22" s="206"/>
      <c r="E22" s="323">
        <f>IF('４．宿泊施設'!J37=1,"自己手配",IF((COUNTA('４．宿泊施設'!C37)=1),'４．宿泊施設'!C37,'４．宿泊施設'!E37))</f>
        <v>0</v>
      </c>
      <c r="F22" s="324"/>
      <c r="G22" s="324"/>
      <c r="H22" s="324"/>
      <c r="I22" s="206"/>
      <c r="J22" s="325">
        <f>'４．宿泊施設'!H37</f>
        <v>0</v>
      </c>
      <c r="K22" s="255"/>
    </row>
    <row r="23" spans="2:11" ht="17.100000000000001" customHeight="1" x14ac:dyDescent="0.15">
      <c r="B23" s="14">
        <v>4</v>
      </c>
      <c r="C23" s="315" t="s">
        <v>3</v>
      </c>
      <c r="D23" s="315"/>
      <c r="E23" s="319">
        <f>'１．参加者情報'!D87</f>
        <v>0</v>
      </c>
      <c r="F23" s="319"/>
      <c r="G23" s="319"/>
      <c r="H23" s="319"/>
      <c r="I23" s="319"/>
      <c r="J23" s="319" t="s">
        <v>92</v>
      </c>
      <c r="K23" s="319"/>
    </row>
    <row r="24" spans="2:11" ht="17.100000000000001" customHeight="1" x14ac:dyDescent="0.15">
      <c r="B24" s="14">
        <v>5</v>
      </c>
      <c r="C24" s="315" t="s">
        <v>93</v>
      </c>
      <c r="D24" s="315"/>
      <c r="E24" s="319">
        <f>'６．昼食'!C18</f>
        <v>0</v>
      </c>
      <c r="F24" s="319"/>
      <c r="G24" s="319"/>
      <c r="H24" s="319"/>
      <c r="I24" s="319"/>
      <c r="J24" s="320">
        <f>IF(E24="不要",0,500)</f>
        <v>500</v>
      </c>
      <c r="K24" s="320"/>
    </row>
    <row r="25" spans="2:11" ht="17.100000000000001" customHeight="1" x14ac:dyDescent="0.15">
      <c r="B25" s="14">
        <v>6</v>
      </c>
      <c r="C25" s="315" t="s">
        <v>14</v>
      </c>
      <c r="D25" s="315"/>
      <c r="E25" s="319">
        <f>'１．参加者情報'!D88</f>
        <v>0</v>
      </c>
      <c r="F25" s="319"/>
      <c r="G25" s="319"/>
      <c r="H25" s="319"/>
      <c r="I25" s="319"/>
      <c r="J25" s="320">
        <f>IF(E25="出席",5000,0)</f>
        <v>0</v>
      </c>
      <c r="K25" s="320"/>
    </row>
    <row r="26" spans="2:11" ht="17.100000000000001" customHeight="1" x14ac:dyDescent="0.15">
      <c r="B26" s="14">
        <v>7</v>
      </c>
      <c r="C26" s="315" t="s">
        <v>94</v>
      </c>
      <c r="D26" s="315"/>
      <c r="E26" s="319">
        <f>'６．昼食'!D18</f>
        <v>0</v>
      </c>
      <c r="F26" s="319"/>
      <c r="G26" s="319"/>
      <c r="H26" s="319"/>
      <c r="I26" s="319"/>
      <c r="J26" s="320">
        <f>IF(E26="不要",0,1000)</f>
        <v>1000</v>
      </c>
      <c r="K26" s="320"/>
    </row>
    <row r="27" spans="2:11" ht="17.100000000000001" customHeight="1" x14ac:dyDescent="0.15">
      <c r="B27" s="14">
        <v>8</v>
      </c>
      <c r="C27" s="315" t="s">
        <v>95</v>
      </c>
      <c r="D27" s="315"/>
      <c r="E27" s="319">
        <f>'５．シャトルバス'!E18</f>
        <v>0</v>
      </c>
      <c r="F27" s="319"/>
      <c r="G27" s="319"/>
      <c r="H27" s="319"/>
      <c r="I27" s="319"/>
      <c r="J27" s="320">
        <f>IF(COUNTIF('５．シャトルバス'!F18,"エラー")=1,"エラー",IF(COUNTIF(E27,"*3,5*")=1,3500,IF(COUNTIF(E27,"*2,5*")=1,2500,0)))</f>
        <v>0</v>
      </c>
      <c r="K27" s="320"/>
    </row>
    <row r="28" spans="2:11" ht="17.100000000000001" customHeight="1" x14ac:dyDescent="0.15">
      <c r="B28" s="14">
        <v>9</v>
      </c>
      <c r="C28" s="315" t="s">
        <v>5</v>
      </c>
      <c r="D28" s="315"/>
      <c r="E28" s="319" t="str">
        <f>IF(('３．ポストジオツアー'!C17&amp;"（"&amp;'３．ポストジオツアー'!D17&amp;"）")="参加しない（参加しない）","参加しない",('３．ポストジオツアー'!C17&amp;"（"&amp;'３．ポストジオツアー'!D17&amp;"）"))</f>
        <v>（）</v>
      </c>
      <c r="F28" s="319"/>
      <c r="G28" s="319"/>
      <c r="H28" s="319"/>
      <c r="I28" s="319"/>
      <c r="J28" s="320">
        <f>'３．ポストジオツアー'!E17</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esTdzQxkp6VRxE1jvdvVY27e2L0+pvv3XnJi0p29hOmZcNH7uQMLY80vwUFtkBqrfivSF7x4IwD3tRBs6K+pxQ==" saltValue="rSncoq8heBCuAxnfoWe0gA=="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'１．参加者情報'!D93</f>
        <v>0</v>
      </c>
      <c r="E6" s="315"/>
      <c r="F6" s="315"/>
      <c r="G6" s="315"/>
      <c r="H6" s="315"/>
      <c r="I6" s="315"/>
      <c r="J6" s="315"/>
    </row>
    <row r="7" spans="2:11" x14ac:dyDescent="0.15">
      <c r="C7" s="35" t="s">
        <v>129</v>
      </c>
      <c r="D7" s="315" t="str">
        <f>'１．参加者情報'!D92&amp;"　様"</f>
        <v>　様</v>
      </c>
      <c r="E7" s="315"/>
      <c r="F7" s="315"/>
      <c r="G7" s="315"/>
      <c r="H7" s="315"/>
      <c r="I7" s="315"/>
      <c r="J7" s="315"/>
    </row>
    <row r="8" spans="2:11" x14ac:dyDescent="0.15">
      <c r="C8" s="35" t="s">
        <v>83</v>
      </c>
      <c r="D8" s="11"/>
      <c r="E8" s="12" t="s">
        <v>84</v>
      </c>
      <c r="F8" s="13">
        <v>11</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'２．プレジオツアー'!D21</f>
        <v>0</v>
      </c>
      <c r="F20" s="319"/>
      <c r="G20" s="319"/>
      <c r="H20" s="319"/>
      <c r="I20" s="319"/>
      <c r="J20" s="320">
        <f>'２．プレジオツアー'!E21</f>
        <v>0</v>
      </c>
      <c r="K20" s="320"/>
    </row>
    <row r="21" spans="2:11" ht="17.100000000000001" customHeight="1" x14ac:dyDescent="0.15">
      <c r="B21" s="14">
        <v>2</v>
      </c>
      <c r="C21" s="315" t="s">
        <v>91</v>
      </c>
      <c r="D21" s="315"/>
      <c r="E21" s="319">
        <f>'５．シャトルバス'!D19</f>
        <v>0</v>
      </c>
      <c r="F21" s="319"/>
      <c r="G21" s="319"/>
      <c r="H21" s="319"/>
      <c r="I21" s="319"/>
      <c r="J21" s="320">
        <f>IF(COUNTIF('５．シャトルバス'!F19,"エラー")=1,"エラー",IF(COUNTIF(E21,"*3,5*")=1,3500,IF(COUNTIF(E21,"*2,5*")=1,2500,0)))</f>
        <v>0</v>
      </c>
      <c r="K21" s="320"/>
    </row>
    <row r="22" spans="2:11" ht="17.100000000000001" customHeight="1" x14ac:dyDescent="0.15">
      <c r="B22" s="14">
        <v>3</v>
      </c>
      <c r="C22" s="323" t="s">
        <v>114</v>
      </c>
      <c r="D22" s="206"/>
      <c r="E22" s="323">
        <f>IF('４．宿泊施設'!J38=1,"自己手配",IF((COUNTA('４．宿泊施設'!C38)=1),'４．宿泊施設'!C38,'４．宿泊施設'!E38))</f>
        <v>0</v>
      </c>
      <c r="F22" s="324"/>
      <c r="G22" s="324"/>
      <c r="H22" s="324"/>
      <c r="I22" s="206"/>
      <c r="J22" s="325">
        <f>'４．宿泊施設'!H38</f>
        <v>0</v>
      </c>
      <c r="K22" s="255"/>
    </row>
    <row r="23" spans="2:11" ht="17.100000000000001" customHeight="1" x14ac:dyDescent="0.15">
      <c r="B23" s="14">
        <v>4</v>
      </c>
      <c r="C23" s="315" t="s">
        <v>3</v>
      </c>
      <c r="D23" s="315"/>
      <c r="E23" s="319">
        <f>'１．参加者情報'!D94</f>
        <v>0</v>
      </c>
      <c r="F23" s="319"/>
      <c r="G23" s="319"/>
      <c r="H23" s="319"/>
      <c r="I23" s="319"/>
      <c r="J23" s="319" t="s">
        <v>92</v>
      </c>
      <c r="K23" s="319"/>
    </row>
    <row r="24" spans="2:11" ht="17.100000000000001" customHeight="1" x14ac:dyDescent="0.15">
      <c r="B24" s="14">
        <v>5</v>
      </c>
      <c r="C24" s="315" t="s">
        <v>93</v>
      </c>
      <c r="D24" s="315"/>
      <c r="E24" s="319">
        <f>'６．昼食'!C19</f>
        <v>0</v>
      </c>
      <c r="F24" s="319"/>
      <c r="G24" s="319"/>
      <c r="H24" s="319"/>
      <c r="I24" s="319"/>
      <c r="J24" s="320">
        <f>IF(E24="不要",0,500)</f>
        <v>500</v>
      </c>
      <c r="K24" s="320"/>
    </row>
    <row r="25" spans="2:11" ht="17.100000000000001" customHeight="1" x14ac:dyDescent="0.15">
      <c r="B25" s="14">
        <v>6</v>
      </c>
      <c r="C25" s="315" t="s">
        <v>14</v>
      </c>
      <c r="D25" s="315"/>
      <c r="E25" s="319">
        <f>'１．参加者情報'!D95</f>
        <v>0</v>
      </c>
      <c r="F25" s="319"/>
      <c r="G25" s="319"/>
      <c r="H25" s="319"/>
      <c r="I25" s="319"/>
      <c r="J25" s="320">
        <f>IF(E25="出席",5000,0)</f>
        <v>0</v>
      </c>
      <c r="K25" s="320"/>
    </row>
    <row r="26" spans="2:11" ht="17.100000000000001" customHeight="1" x14ac:dyDescent="0.15">
      <c r="B26" s="14">
        <v>7</v>
      </c>
      <c r="C26" s="315" t="s">
        <v>94</v>
      </c>
      <c r="D26" s="315"/>
      <c r="E26" s="319">
        <f>'６．昼食'!D19</f>
        <v>0</v>
      </c>
      <c r="F26" s="319"/>
      <c r="G26" s="319"/>
      <c r="H26" s="319"/>
      <c r="I26" s="319"/>
      <c r="J26" s="320">
        <f>IF(E26="不要",0,1000)</f>
        <v>1000</v>
      </c>
      <c r="K26" s="320"/>
    </row>
    <row r="27" spans="2:11" ht="17.100000000000001" customHeight="1" x14ac:dyDescent="0.15">
      <c r="B27" s="14">
        <v>8</v>
      </c>
      <c r="C27" s="315" t="s">
        <v>95</v>
      </c>
      <c r="D27" s="315"/>
      <c r="E27" s="319">
        <f>'５．シャトルバス'!E19</f>
        <v>0</v>
      </c>
      <c r="F27" s="319"/>
      <c r="G27" s="319"/>
      <c r="H27" s="319"/>
      <c r="I27" s="319"/>
      <c r="J27" s="320">
        <f>IF(COUNTIF('５．シャトルバス'!F19,"エラー")=1,"エラー",IF(COUNTIF(E27,"*3,5*")=1,3500,IF(COUNTIF(E27,"*2,5*")=1,2500,0)))</f>
        <v>0</v>
      </c>
      <c r="K27" s="320"/>
    </row>
    <row r="28" spans="2:11" ht="17.100000000000001" customHeight="1" x14ac:dyDescent="0.15">
      <c r="B28" s="14">
        <v>9</v>
      </c>
      <c r="C28" s="315" t="s">
        <v>5</v>
      </c>
      <c r="D28" s="315"/>
      <c r="E28" s="319" t="str">
        <f>IF(('３．ポストジオツアー'!C18&amp;"（"&amp;'３．ポストジオツアー'!D18&amp;"）")="参加しない（参加しない）","参加しない",('３．ポストジオツアー'!C18&amp;"（"&amp;'３．ポストジオツアー'!D18&amp;"）"))</f>
        <v>（）</v>
      </c>
      <c r="F28" s="319"/>
      <c r="G28" s="319"/>
      <c r="H28" s="319"/>
      <c r="I28" s="319"/>
      <c r="J28" s="320">
        <f>'３．ポストジオツアー'!E18</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Lm1hauL/1YHxi/aHl7DQ3XhY35g4P6gvFpxjHuX0GEYs9fla0w5kL+ibVabDC69W0M9qimJl6YyuwsPTUJB5lA==" saltValue="lKveZwVdvlYOJj+XMBWoFg=="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60"/>
  <sheetViews>
    <sheetView zoomScaleNormal="100" zoomScaleSheetLayoutView="100" workbookViewId="0">
      <selection activeCell="C14" sqref="C14"/>
    </sheetView>
  </sheetViews>
  <sheetFormatPr defaultRowHeight="13.5" x14ac:dyDescent="0.15"/>
  <cols>
    <col min="2" max="2" width="12.5" customWidth="1"/>
    <col min="3" max="3" width="14" bestFit="1" customWidth="1"/>
    <col min="4" max="4" width="15.875" customWidth="1"/>
    <col min="5" max="5" width="16.125" customWidth="1"/>
    <col min="7" max="7" width="9" customWidth="1"/>
  </cols>
  <sheetData>
    <row r="1" spans="1:8" x14ac:dyDescent="0.15">
      <c r="A1" s="137"/>
    </row>
    <row r="2" spans="1:8" ht="17.25" x14ac:dyDescent="0.15">
      <c r="A2" s="191" t="str">
        <f>IF(プルダウンデータ!J1=TRUE,"","個人情報取得に係る事項に同意のうえ（０番のシートです）、下記を入力してください")</f>
        <v>個人情報取得に係る事項に同意のうえ（０番のシートです）、下記を入力してください</v>
      </c>
      <c r="B2" s="174"/>
      <c r="C2" s="174"/>
      <c r="D2" s="174"/>
      <c r="E2" s="174"/>
      <c r="F2" s="174"/>
      <c r="G2" s="174"/>
      <c r="H2" s="174"/>
    </row>
    <row r="3" spans="1:8" ht="18.75" x14ac:dyDescent="0.15">
      <c r="A3" s="223" t="s">
        <v>138</v>
      </c>
      <c r="B3" s="224"/>
      <c r="C3" s="224"/>
      <c r="D3" t="s">
        <v>153</v>
      </c>
    </row>
    <row r="4" spans="1:8" ht="20.100000000000001" customHeight="1" x14ac:dyDescent="0.15">
      <c r="A4" s="71" t="s">
        <v>170</v>
      </c>
      <c r="C4" s="59"/>
    </row>
    <row r="5" spans="1:8" ht="20.100000000000001" customHeight="1" x14ac:dyDescent="0.15">
      <c r="A5" s="71" t="s">
        <v>217</v>
      </c>
      <c r="C5" s="91"/>
    </row>
    <row r="6" spans="1:8" ht="20.100000000000001" customHeight="1" x14ac:dyDescent="0.15">
      <c r="A6" s="124" t="s">
        <v>212</v>
      </c>
      <c r="C6" s="96"/>
    </row>
    <row r="7" spans="1:8" ht="18.75" x14ac:dyDescent="0.15">
      <c r="A7" s="3"/>
      <c r="B7" s="2"/>
      <c r="C7" s="229" t="str">
        <f>IF(AND((COUNTIF(D8:D9,"")=0),(COUNTIF(D11:D16,"")=0),(COUNTIF(D18:D22,"")=0),(COUNTIF(G9:H9,"")=0),(COUNTIF(C23:C24,"")=0)),"","未入力項目があります")</f>
        <v>未入力項目があります</v>
      </c>
      <c r="D7" s="229"/>
    </row>
    <row r="8" spans="1:8" s="1" customFormat="1" ht="17.25" x14ac:dyDescent="0.15">
      <c r="A8" s="207" t="s">
        <v>0</v>
      </c>
      <c r="B8" s="209" t="s">
        <v>130</v>
      </c>
      <c r="C8" s="41" t="s">
        <v>6</v>
      </c>
      <c r="D8" s="202"/>
      <c r="E8" s="211"/>
      <c r="F8" s="203"/>
      <c r="G8" s="42" t="s">
        <v>77</v>
      </c>
      <c r="H8" s="42" t="s">
        <v>78</v>
      </c>
    </row>
    <row r="9" spans="1:8" s="1" customFormat="1" ht="17.25" x14ac:dyDescent="0.15">
      <c r="A9" s="208"/>
      <c r="B9" s="210"/>
      <c r="C9" s="43"/>
      <c r="D9" s="202"/>
      <c r="E9" s="211"/>
      <c r="F9" s="203"/>
      <c r="G9" s="61"/>
      <c r="H9" s="62"/>
    </row>
    <row r="10" spans="1:8" s="1" customFormat="1" ht="17.25" x14ac:dyDescent="0.15">
      <c r="A10" s="44"/>
      <c r="B10" s="212" t="s">
        <v>7</v>
      </c>
      <c r="C10" s="213"/>
      <c r="D10" s="62"/>
      <c r="E10" s="45"/>
      <c r="F10" s="46"/>
      <c r="G10" s="46"/>
      <c r="H10" s="47"/>
    </row>
    <row r="11" spans="1:8" s="1" customFormat="1" ht="17.25" x14ac:dyDescent="0.15">
      <c r="A11" s="207" t="s">
        <v>1</v>
      </c>
      <c r="B11" s="212" t="s">
        <v>131</v>
      </c>
      <c r="C11" s="41" t="s">
        <v>8</v>
      </c>
      <c r="D11" s="62"/>
      <c r="E11" s="233"/>
      <c r="F11" s="234"/>
      <c r="G11" s="234"/>
      <c r="H11" s="235"/>
    </row>
    <row r="12" spans="1:8" s="1" customFormat="1" ht="17.25" x14ac:dyDescent="0.15">
      <c r="A12" s="227"/>
      <c r="B12" s="213"/>
      <c r="C12" s="41" t="s">
        <v>9</v>
      </c>
      <c r="D12" s="202"/>
      <c r="E12" s="203"/>
      <c r="F12" s="230"/>
      <c r="G12" s="231"/>
      <c r="H12" s="232"/>
    </row>
    <row r="13" spans="1:8" s="1" customFormat="1" ht="17.25" x14ac:dyDescent="0.15">
      <c r="A13" s="227"/>
      <c r="B13" s="213"/>
      <c r="C13" s="41" t="s">
        <v>10</v>
      </c>
      <c r="D13" s="214"/>
      <c r="E13" s="215"/>
      <c r="F13" s="228"/>
      <c r="G13" s="228"/>
      <c r="H13" s="228"/>
    </row>
    <row r="14" spans="1:8" s="1" customFormat="1" ht="17.25" x14ac:dyDescent="0.15">
      <c r="A14" s="44" t="s">
        <v>0</v>
      </c>
      <c r="B14" s="41" t="s">
        <v>11</v>
      </c>
      <c r="C14" s="61"/>
      <c r="D14" s="214"/>
      <c r="E14" s="215"/>
      <c r="F14" s="215"/>
      <c r="G14" s="215"/>
      <c r="H14" s="215"/>
    </row>
    <row r="15" spans="1:8" s="1" customFormat="1" ht="17.25" x14ac:dyDescent="0.15">
      <c r="A15" s="44" t="s">
        <v>0</v>
      </c>
      <c r="B15" s="41" t="s">
        <v>132</v>
      </c>
      <c r="C15" s="61"/>
      <c r="D15" s="236"/>
      <c r="E15" s="228"/>
      <c r="F15" s="220"/>
      <c r="G15" s="221"/>
      <c r="H15" s="222"/>
    </row>
    <row r="16" spans="1:8" s="1" customFormat="1" ht="17.25" x14ac:dyDescent="0.15">
      <c r="A16" s="44" t="s">
        <v>0</v>
      </c>
      <c r="B16" s="205" t="s">
        <v>127</v>
      </c>
      <c r="C16" s="206"/>
      <c r="D16" s="202"/>
      <c r="E16" s="203"/>
      <c r="F16" s="244" t="s">
        <v>128</v>
      </c>
      <c r="G16" s="245"/>
      <c r="H16" s="208"/>
    </row>
    <row r="17" spans="1:12" s="1" customFormat="1" ht="17.25" x14ac:dyDescent="0.15">
      <c r="A17" s="48"/>
      <c r="B17" s="41" t="s">
        <v>12</v>
      </c>
      <c r="C17" s="61"/>
      <c r="D17" s="237"/>
      <c r="E17" s="238"/>
      <c r="F17" s="49"/>
      <c r="G17" s="50"/>
      <c r="H17" s="51"/>
      <c r="I17" s="200" t="str">
        <f>IF(I18="","",IF(COUNTIF(I18,"*10*")=1,IF(OR((I19=""),(K19="")),"未入力項目があります",IF(AND((I19="不参加"),(K19="不参加")),"エラー；少なくともいずれかは参加にしてください",""))))</f>
        <v/>
      </c>
      <c r="J17" s="201"/>
      <c r="K17" s="201"/>
      <c r="L17" s="201"/>
    </row>
    <row r="18" spans="1:12" s="1" customFormat="1" ht="17.25" x14ac:dyDescent="0.15">
      <c r="A18" s="44" t="s">
        <v>0</v>
      </c>
      <c r="B18" s="212" t="s">
        <v>99</v>
      </c>
      <c r="C18" s="213"/>
      <c r="D18" s="202"/>
      <c r="E18" s="211"/>
      <c r="F18" s="211"/>
      <c r="G18" s="211"/>
      <c r="H18" s="203"/>
      <c r="I18" s="197" t="str">
        <f>IF(COUNTIF(D19,"*７．*")=1,"10/6（ﾜｰｸｼｮｯﾌﾟ）","")</f>
        <v/>
      </c>
      <c r="J18" s="198"/>
      <c r="K18" s="199" t="str">
        <f>IF(COUNTIF(D19,"*７．*")=1,"10/7（ﾐﾆ巡検）","")</f>
        <v/>
      </c>
      <c r="L18" s="198"/>
    </row>
    <row r="19" spans="1:12" s="1" customFormat="1" ht="17.25" x14ac:dyDescent="0.15">
      <c r="A19" s="44" t="s">
        <v>0</v>
      </c>
      <c r="B19" s="212" t="s">
        <v>13</v>
      </c>
      <c r="C19" s="213"/>
      <c r="D19" s="214"/>
      <c r="E19" s="215"/>
      <c r="F19" s="215"/>
      <c r="G19" s="215"/>
      <c r="H19" s="215"/>
      <c r="I19" s="192"/>
      <c r="J19" s="193"/>
      <c r="K19" s="194"/>
      <c r="L19" s="194"/>
    </row>
    <row r="20" spans="1:12" s="1" customFormat="1" ht="17.25" x14ac:dyDescent="0.15">
      <c r="A20" s="44" t="s">
        <v>0</v>
      </c>
      <c r="B20" s="212" t="s">
        <v>14</v>
      </c>
      <c r="C20" s="213"/>
      <c r="D20" s="63"/>
      <c r="E20" s="239" t="str">
        <f>IF(D20="出席","5,000円","")</f>
        <v/>
      </c>
      <c r="F20" s="240"/>
      <c r="G20" s="240"/>
      <c r="H20" s="241"/>
      <c r="I20" s="195" t="str">
        <f>IF(COUNTIF(D19,"*７．*")=1,"各日の参加・不参加を選択してください","")</f>
        <v/>
      </c>
      <c r="J20" s="196"/>
      <c r="K20" s="196"/>
      <c r="L20" s="196"/>
    </row>
    <row r="21" spans="1:12" s="1" customFormat="1" ht="17.25" x14ac:dyDescent="0.15">
      <c r="A21" s="44" t="s">
        <v>0</v>
      </c>
      <c r="B21" s="212" t="s">
        <v>15</v>
      </c>
      <c r="C21" s="213"/>
      <c r="D21" s="62"/>
      <c r="E21" s="242" t="str">
        <f>IF(D21="出展する","5,000円/団体","")</f>
        <v/>
      </c>
      <c r="F21" s="243"/>
      <c r="G21" s="243"/>
      <c r="H21" s="208"/>
    </row>
    <row r="22" spans="1:12" s="1" customFormat="1" ht="17.25" x14ac:dyDescent="0.15">
      <c r="A22" s="44" t="s">
        <v>1</v>
      </c>
      <c r="B22" s="205" t="s">
        <v>240</v>
      </c>
      <c r="C22" s="206"/>
      <c r="D22" s="139"/>
      <c r="E22" s="140"/>
      <c r="F22" s="50"/>
      <c r="G22" s="50"/>
      <c r="H22" s="51"/>
    </row>
    <row r="23" spans="1:12" s="1" customFormat="1" ht="17.25" x14ac:dyDescent="0.15">
      <c r="A23" s="44" t="s">
        <v>0</v>
      </c>
      <c r="B23" s="41" t="s">
        <v>135</v>
      </c>
      <c r="C23" s="61"/>
      <c r="D23" s="66" t="s">
        <v>136</v>
      </c>
      <c r="E23" s="202"/>
      <c r="F23" s="211"/>
      <c r="G23" s="211"/>
      <c r="H23" s="203"/>
    </row>
    <row r="24" spans="1:12" s="1" customFormat="1" ht="17.25" x14ac:dyDescent="0.15">
      <c r="A24" s="44" t="s">
        <v>0</v>
      </c>
      <c r="B24" s="41" t="s">
        <v>134</v>
      </c>
      <c r="C24" s="64"/>
      <c r="D24" s="65" t="s">
        <v>137</v>
      </c>
      <c r="E24" s="202"/>
      <c r="F24" s="211"/>
      <c r="G24" s="211"/>
      <c r="H24" s="203"/>
    </row>
    <row r="25" spans="1:12" s="1" customFormat="1" ht="17.25" x14ac:dyDescent="0.15">
      <c r="A25" s="48"/>
      <c r="B25" s="48"/>
      <c r="C25" s="48"/>
      <c r="D25" s="48"/>
      <c r="E25" s="48"/>
      <c r="F25" s="48"/>
      <c r="G25" s="48"/>
      <c r="H25" s="48"/>
    </row>
    <row r="26" spans="1:12" s="1" customFormat="1" ht="18.75" x14ac:dyDescent="0.15">
      <c r="A26" s="225" t="s">
        <v>116</v>
      </c>
      <c r="B26" s="226"/>
      <c r="C26" s="226"/>
      <c r="D26" s="38" t="s">
        <v>16</v>
      </c>
      <c r="E26" s="37"/>
      <c r="F26" s="37"/>
      <c r="G26" s="37"/>
      <c r="H26" s="37"/>
    </row>
    <row r="27" spans="1:12" s="1" customFormat="1" ht="18.75" x14ac:dyDescent="0.15">
      <c r="A27" s="52"/>
      <c r="B27" s="37" t="s">
        <v>17</v>
      </c>
      <c r="C27" s="204" t="str">
        <f>IF(AND((COUNTA(D28:D32)=0),(COUNTA(G29:H29)=0)),"",(IF(AND((COUNTIF(D28:D32,"")=0),(COUNTIF(G29:H29,"")=0)),"","未入力項目があります")))</f>
        <v/>
      </c>
      <c r="D27" s="204"/>
      <c r="E27" s="37"/>
      <c r="F27" s="37"/>
      <c r="G27" s="37"/>
      <c r="H27" s="37"/>
    </row>
    <row r="28" spans="1:12" s="1" customFormat="1" ht="17.25" x14ac:dyDescent="0.15">
      <c r="A28" s="207" t="s">
        <v>0</v>
      </c>
      <c r="B28" s="209" t="s">
        <v>130</v>
      </c>
      <c r="C28" s="41" t="s">
        <v>6</v>
      </c>
      <c r="D28" s="202"/>
      <c r="E28" s="211"/>
      <c r="F28" s="203"/>
      <c r="G28" s="42" t="s">
        <v>77</v>
      </c>
      <c r="H28" s="42" t="s">
        <v>78</v>
      </c>
    </row>
    <row r="29" spans="1:12" s="1" customFormat="1" ht="17.25" x14ac:dyDescent="0.15">
      <c r="A29" s="208"/>
      <c r="B29" s="210"/>
      <c r="C29" s="43"/>
      <c r="D29" s="202"/>
      <c r="E29" s="211"/>
      <c r="F29" s="203"/>
      <c r="G29" s="61"/>
      <c r="H29" s="62"/>
      <c r="I29" s="200" t="str">
        <f>IF(I30="","",IF(COUNTIF(I30,"*10*")=1,IF(OR((I31=""),(K31="")),"未入力項目があります",IF(AND((I31="不参加"),(K31="不参加")),"エラー；少なくともいずれかは参加にしてください",""))))</f>
        <v/>
      </c>
      <c r="J29" s="201"/>
      <c r="K29" s="201"/>
      <c r="L29" s="201"/>
    </row>
    <row r="30" spans="1:12" ht="17.25" x14ac:dyDescent="0.15">
      <c r="A30" s="44" t="s">
        <v>76</v>
      </c>
      <c r="B30" s="212" t="s">
        <v>99</v>
      </c>
      <c r="C30" s="213"/>
      <c r="D30" s="202"/>
      <c r="E30" s="211"/>
      <c r="F30" s="211"/>
      <c r="G30" s="211"/>
      <c r="H30" s="203"/>
      <c r="I30" s="197" t="str">
        <f>IF(COUNTIF(D31,"*７．*")=1,"10/6（ﾜｰｸｼｮｯﾌﾟ）","")</f>
        <v/>
      </c>
      <c r="J30" s="198"/>
      <c r="K30" s="199" t="str">
        <f>IF(COUNTIF(D31,"*７．*")=1,"10/7（ﾐﾆ巡検）","")</f>
        <v/>
      </c>
      <c r="L30" s="198"/>
    </row>
    <row r="31" spans="1:12" ht="17.25" x14ac:dyDescent="0.15">
      <c r="A31" s="44" t="s">
        <v>0</v>
      </c>
      <c r="B31" s="212" t="s">
        <v>13</v>
      </c>
      <c r="C31" s="213"/>
      <c r="D31" s="214"/>
      <c r="E31" s="215"/>
      <c r="F31" s="215"/>
      <c r="G31" s="215"/>
      <c r="H31" s="215"/>
      <c r="I31" s="192"/>
      <c r="J31" s="193"/>
      <c r="K31" s="194"/>
      <c r="L31" s="194"/>
    </row>
    <row r="32" spans="1:12" ht="17.25" x14ac:dyDescent="0.15">
      <c r="A32" s="44" t="s">
        <v>0</v>
      </c>
      <c r="B32" s="212" t="s">
        <v>14</v>
      </c>
      <c r="C32" s="213"/>
      <c r="D32" s="63"/>
      <c r="E32" s="216" t="str">
        <f>IF(D32="出席","5,000円","")</f>
        <v/>
      </c>
      <c r="F32" s="217"/>
      <c r="G32" s="217"/>
      <c r="H32" s="218"/>
      <c r="I32" s="195" t="str">
        <f>IF(COUNTIF(D31,"*７．*")=1,"各日の参加・不参加を選択してください","")</f>
        <v/>
      </c>
      <c r="J32" s="196"/>
      <c r="K32" s="196"/>
      <c r="L32" s="196"/>
    </row>
    <row r="33" spans="1:12" ht="17.25" x14ac:dyDescent="0.15">
      <c r="A33" s="44"/>
      <c r="B33" s="53"/>
      <c r="C33" s="54"/>
      <c r="D33" s="53"/>
      <c r="E33" s="53"/>
      <c r="F33" s="53"/>
      <c r="G33" s="53"/>
      <c r="H33" s="53"/>
    </row>
    <row r="34" spans="1:12" ht="18.75" customHeight="1" x14ac:dyDescent="0.15">
      <c r="A34" s="37"/>
      <c r="B34" s="37" t="s">
        <v>18</v>
      </c>
      <c r="C34" s="204" t="str">
        <f>IF(AND((COUNTA(D35:D39)=0),(COUNTA(G36:H36)=0)),"",(IF(AND((COUNTIF(D35:D39,"")=0),(COUNTIF(G36:H36,"")=0)),"","未入力項目があります")))</f>
        <v/>
      </c>
      <c r="D34" s="204"/>
      <c r="E34" s="37"/>
      <c r="F34" s="37"/>
      <c r="G34" s="37"/>
      <c r="H34" s="37"/>
    </row>
    <row r="35" spans="1:12" ht="17.25" x14ac:dyDescent="0.15">
      <c r="A35" s="207" t="s">
        <v>0</v>
      </c>
      <c r="B35" s="209" t="s">
        <v>130</v>
      </c>
      <c r="C35" s="41" t="s">
        <v>6</v>
      </c>
      <c r="D35" s="202"/>
      <c r="E35" s="211"/>
      <c r="F35" s="203"/>
      <c r="G35" s="42" t="s">
        <v>77</v>
      </c>
      <c r="H35" s="42" t="s">
        <v>78</v>
      </c>
    </row>
    <row r="36" spans="1:12" ht="17.25" x14ac:dyDescent="0.15">
      <c r="A36" s="208"/>
      <c r="B36" s="210"/>
      <c r="C36" s="43"/>
      <c r="D36" s="202"/>
      <c r="E36" s="211"/>
      <c r="F36" s="203"/>
      <c r="G36" s="61"/>
      <c r="H36" s="62"/>
      <c r="I36" s="200" t="str">
        <f>IF(I37="","",IF(COUNTIF(I37,"*10*")=1,IF(OR((I38=""),(K38="")),"未入力項目があります",IF(AND((I38="不参加"),(K38="不参加")),"エラー；少なくともいずれかは参加にしてください",""))))</f>
        <v/>
      </c>
      <c r="J36" s="201"/>
      <c r="K36" s="201"/>
      <c r="L36" s="201"/>
    </row>
    <row r="37" spans="1:12" ht="17.25" x14ac:dyDescent="0.15">
      <c r="A37" s="44" t="s">
        <v>76</v>
      </c>
      <c r="B37" s="212" t="s">
        <v>99</v>
      </c>
      <c r="C37" s="213"/>
      <c r="D37" s="202"/>
      <c r="E37" s="211"/>
      <c r="F37" s="211"/>
      <c r="G37" s="211"/>
      <c r="H37" s="203"/>
      <c r="I37" s="197" t="str">
        <f>IF(COUNTIF(D38,"*７．*")=1,"10/6（ﾜｰｸｼｮｯﾌﾟ）","")</f>
        <v/>
      </c>
      <c r="J37" s="198"/>
      <c r="K37" s="199" t="str">
        <f>IF(COUNTIF(D38,"*７．*")=1,"10/7（ﾐﾆ巡検）","")</f>
        <v/>
      </c>
      <c r="L37" s="198"/>
    </row>
    <row r="38" spans="1:12" ht="17.25" x14ac:dyDescent="0.15">
      <c r="A38" s="44" t="s">
        <v>0</v>
      </c>
      <c r="B38" s="212" t="s">
        <v>13</v>
      </c>
      <c r="C38" s="213"/>
      <c r="D38" s="214"/>
      <c r="E38" s="215"/>
      <c r="F38" s="215"/>
      <c r="G38" s="215"/>
      <c r="H38" s="215"/>
      <c r="I38" s="192"/>
      <c r="J38" s="193"/>
      <c r="K38" s="194"/>
      <c r="L38" s="194"/>
    </row>
    <row r="39" spans="1:12" ht="17.25" x14ac:dyDescent="0.15">
      <c r="A39" s="44" t="s">
        <v>0</v>
      </c>
      <c r="B39" s="212" t="s">
        <v>14</v>
      </c>
      <c r="C39" s="213"/>
      <c r="D39" s="63"/>
      <c r="E39" s="216" t="str">
        <f>IF(D39="出席","5,000円","")</f>
        <v/>
      </c>
      <c r="F39" s="217"/>
      <c r="G39" s="217"/>
      <c r="H39" s="218"/>
      <c r="I39" s="195" t="str">
        <f>IF(COUNTIF(D38,"*７．*")=1,"各日の参加・不参加を選択してください","")</f>
        <v/>
      </c>
      <c r="J39" s="196"/>
      <c r="K39" s="196"/>
      <c r="L39" s="196"/>
    </row>
    <row r="40" spans="1:12" ht="17.25" x14ac:dyDescent="0.15">
      <c r="A40" s="44"/>
      <c r="B40" s="53"/>
      <c r="C40" s="54"/>
      <c r="D40" s="53"/>
      <c r="E40" s="53"/>
      <c r="F40" s="53"/>
      <c r="G40" s="53"/>
      <c r="H40" s="53"/>
    </row>
    <row r="41" spans="1:12" ht="18.75" customHeight="1" x14ac:dyDescent="0.15">
      <c r="A41" s="37"/>
      <c r="B41" s="37" t="s">
        <v>19</v>
      </c>
      <c r="C41" s="219" t="str">
        <f>IF(AND((COUNTA(D42:D46)=0),(COUNTA(G43:H43)=0)),"",(IF(AND((COUNTIF(D42:D46,"")=0),(COUNTIF(G43:H43,"")=0)),"","未入力項目があります")))</f>
        <v/>
      </c>
      <c r="D41" s="219"/>
      <c r="E41" s="161"/>
      <c r="F41" s="37"/>
      <c r="G41" s="37"/>
      <c r="H41" s="37"/>
    </row>
    <row r="42" spans="1:12" ht="17.25" x14ac:dyDescent="0.15">
      <c r="A42" s="207" t="s">
        <v>0</v>
      </c>
      <c r="B42" s="209" t="s">
        <v>130</v>
      </c>
      <c r="C42" s="41" t="s">
        <v>6</v>
      </c>
      <c r="D42" s="202"/>
      <c r="E42" s="211"/>
      <c r="F42" s="203"/>
      <c r="G42" s="42" t="s">
        <v>77</v>
      </c>
      <c r="H42" s="42" t="s">
        <v>78</v>
      </c>
    </row>
    <row r="43" spans="1:12" ht="17.25" x14ac:dyDescent="0.15">
      <c r="A43" s="208"/>
      <c r="B43" s="210"/>
      <c r="C43" s="43"/>
      <c r="D43" s="202"/>
      <c r="E43" s="211"/>
      <c r="F43" s="203"/>
      <c r="G43" s="61"/>
      <c r="H43" s="62"/>
      <c r="I43" s="200" t="str">
        <f>IF(I44="","",IF(COUNTIF(I44,"*10*")=1,IF(OR((I45=""),(K45="")),"未入力項目があります",IF(AND((I45="不参加"),(K45="不参加")),"エラー；少なくともいずれかは参加にしてください",""))))</f>
        <v/>
      </c>
      <c r="J43" s="201"/>
      <c r="K43" s="201"/>
      <c r="L43" s="201"/>
    </row>
    <row r="44" spans="1:12" ht="17.25" x14ac:dyDescent="0.15">
      <c r="A44" s="44" t="s">
        <v>76</v>
      </c>
      <c r="B44" s="212" t="s">
        <v>99</v>
      </c>
      <c r="C44" s="213"/>
      <c r="D44" s="202"/>
      <c r="E44" s="211"/>
      <c r="F44" s="211"/>
      <c r="G44" s="211"/>
      <c r="H44" s="203"/>
      <c r="I44" s="197" t="str">
        <f>IF(COUNTIF(D45,"*７．*")=1,"10/6（ﾜｰｸｼｮｯﾌﾟ）","")</f>
        <v/>
      </c>
      <c r="J44" s="198"/>
      <c r="K44" s="199" t="str">
        <f>IF(COUNTIF(D45,"*７．*")=1,"10/7（ﾐﾆ巡検）","")</f>
        <v/>
      </c>
      <c r="L44" s="198"/>
    </row>
    <row r="45" spans="1:12" ht="17.25" x14ac:dyDescent="0.15">
      <c r="A45" s="44" t="s">
        <v>0</v>
      </c>
      <c r="B45" s="212" t="s">
        <v>13</v>
      </c>
      <c r="C45" s="213"/>
      <c r="D45" s="214"/>
      <c r="E45" s="215"/>
      <c r="F45" s="215"/>
      <c r="G45" s="215"/>
      <c r="H45" s="215"/>
      <c r="I45" s="192"/>
      <c r="J45" s="193"/>
      <c r="K45" s="194"/>
      <c r="L45" s="194"/>
    </row>
    <row r="46" spans="1:12" ht="17.25" x14ac:dyDescent="0.15">
      <c r="A46" s="44" t="s">
        <v>0</v>
      </c>
      <c r="B46" s="212" t="s">
        <v>14</v>
      </c>
      <c r="C46" s="213"/>
      <c r="D46" s="63"/>
      <c r="E46" s="216" t="str">
        <f>IF(D46="出席","5,000円","")</f>
        <v/>
      </c>
      <c r="F46" s="217"/>
      <c r="G46" s="217"/>
      <c r="H46" s="218"/>
      <c r="I46" s="195" t="str">
        <f>IF(COUNTIF(D45,"*７．*")=1,"各日の参加・不参加を選択してください","")</f>
        <v/>
      </c>
      <c r="J46" s="196"/>
      <c r="K46" s="196"/>
      <c r="L46" s="196"/>
    </row>
    <row r="47" spans="1:12" ht="17.25" x14ac:dyDescent="0.15">
      <c r="A47" s="44"/>
      <c r="B47" s="53"/>
      <c r="C47" s="54"/>
      <c r="D47" s="53"/>
      <c r="E47" s="53"/>
      <c r="F47" s="53"/>
      <c r="G47" s="53"/>
      <c r="H47" s="53"/>
    </row>
    <row r="48" spans="1:12" ht="18.75" customHeight="1" x14ac:dyDescent="0.15">
      <c r="A48" s="37"/>
      <c r="B48" s="37" t="s">
        <v>20</v>
      </c>
      <c r="C48" s="204" t="str">
        <f>IF(AND((COUNTA(D49:D53)=0),(COUNTA(G50:H50)=0)),"",(IF(AND((COUNTIF(D49:D53,"")=0),(COUNTIF(G50:H50,"")=0)),"","未入力項目があります")))</f>
        <v/>
      </c>
      <c r="D48" s="204"/>
      <c r="E48" s="37"/>
      <c r="F48" s="37"/>
      <c r="G48" s="37"/>
      <c r="H48" s="37"/>
    </row>
    <row r="49" spans="1:12" ht="17.25" x14ac:dyDescent="0.15">
      <c r="A49" s="207" t="s">
        <v>0</v>
      </c>
      <c r="B49" s="209" t="s">
        <v>130</v>
      </c>
      <c r="C49" s="41" t="s">
        <v>6</v>
      </c>
      <c r="D49" s="202"/>
      <c r="E49" s="211"/>
      <c r="F49" s="203"/>
      <c r="G49" s="42" t="s">
        <v>77</v>
      </c>
      <c r="H49" s="42" t="s">
        <v>78</v>
      </c>
    </row>
    <row r="50" spans="1:12" ht="17.25" x14ac:dyDescent="0.15">
      <c r="A50" s="208"/>
      <c r="B50" s="210"/>
      <c r="C50" s="43"/>
      <c r="D50" s="202"/>
      <c r="E50" s="211"/>
      <c r="F50" s="203"/>
      <c r="G50" s="61"/>
      <c r="H50" s="62"/>
      <c r="I50" s="200" t="str">
        <f>IF(I51="","",IF(COUNTIF(I51,"*10*")=1,IF(OR((I52=""),(K52="")),"未入力項目があります",IF(AND((I52="不参加"),(K52="不参加")),"エラー；少なくともいずれかは参加にしてください",""))))</f>
        <v/>
      </c>
      <c r="J50" s="201"/>
      <c r="K50" s="201"/>
      <c r="L50" s="201"/>
    </row>
    <row r="51" spans="1:12" ht="17.25" x14ac:dyDescent="0.15">
      <c r="A51" s="44" t="s">
        <v>76</v>
      </c>
      <c r="B51" s="212" t="s">
        <v>99</v>
      </c>
      <c r="C51" s="213"/>
      <c r="D51" s="202"/>
      <c r="E51" s="211"/>
      <c r="F51" s="211"/>
      <c r="G51" s="211"/>
      <c r="H51" s="203"/>
      <c r="I51" s="197" t="str">
        <f>IF(COUNTIF(D52,"*７．*")=1,"10/6（ﾜｰｸｼｮｯﾌﾟ）","")</f>
        <v/>
      </c>
      <c r="J51" s="198"/>
      <c r="K51" s="199" t="str">
        <f>IF(COUNTIF(D52,"*７．*")=1,"10/7（ﾐﾆ巡検）","")</f>
        <v/>
      </c>
      <c r="L51" s="198"/>
    </row>
    <row r="52" spans="1:12" ht="17.25" x14ac:dyDescent="0.15">
      <c r="A52" s="44" t="s">
        <v>0</v>
      </c>
      <c r="B52" s="212" t="s">
        <v>13</v>
      </c>
      <c r="C52" s="213"/>
      <c r="D52" s="214"/>
      <c r="E52" s="215"/>
      <c r="F52" s="215"/>
      <c r="G52" s="215"/>
      <c r="H52" s="215"/>
      <c r="I52" s="192"/>
      <c r="J52" s="193"/>
      <c r="K52" s="194"/>
      <c r="L52" s="194"/>
    </row>
    <row r="53" spans="1:12" ht="17.25" x14ac:dyDescent="0.15">
      <c r="A53" s="44" t="s">
        <v>0</v>
      </c>
      <c r="B53" s="212" t="s">
        <v>14</v>
      </c>
      <c r="C53" s="213"/>
      <c r="D53" s="63"/>
      <c r="E53" s="216" t="str">
        <f>IF(D53="出席","5,000円","")</f>
        <v/>
      </c>
      <c r="F53" s="217"/>
      <c r="G53" s="217"/>
      <c r="H53" s="218"/>
      <c r="I53" s="195" t="str">
        <f>IF(COUNTIF(D52,"*７．*")=1,"各日の参加・不参加を選択してください","")</f>
        <v/>
      </c>
      <c r="J53" s="196"/>
      <c r="K53" s="196"/>
      <c r="L53" s="196"/>
    </row>
    <row r="54" spans="1:12" ht="17.25" x14ac:dyDescent="0.15">
      <c r="A54" s="44"/>
      <c r="B54" s="53"/>
      <c r="C54" s="54"/>
      <c r="D54" s="53"/>
      <c r="E54" s="53"/>
      <c r="F54" s="53"/>
      <c r="G54" s="53"/>
      <c r="H54" s="53"/>
    </row>
    <row r="55" spans="1:12" ht="18.75" customHeight="1" x14ac:dyDescent="0.15">
      <c r="A55" s="37"/>
      <c r="B55" s="37" t="s">
        <v>21</v>
      </c>
      <c r="C55" s="204" t="str">
        <f>IF(AND((COUNTA(D56:D60)=0),(COUNTA(G57:H57)=0)),"",(IF(AND((COUNTIF(D56:D60,"")=0),(COUNTIF(G57:H57,"")=0)),"","未入力項目があります")))</f>
        <v/>
      </c>
      <c r="D55" s="204"/>
      <c r="E55" s="67"/>
      <c r="F55" s="37"/>
      <c r="G55" s="37"/>
      <c r="H55" s="37"/>
    </row>
    <row r="56" spans="1:12" ht="17.25" x14ac:dyDescent="0.15">
      <c r="A56" s="207" t="s">
        <v>0</v>
      </c>
      <c r="B56" s="209" t="s">
        <v>130</v>
      </c>
      <c r="C56" s="41" t="s">
        <v>6</v>
      </c>
      <c r="D56" s="202"/>
      <c r="E56" s="211"/>
      <c r="F56" s="203"/>
      <c r="G56" s="42" t="s">
        <v>77</v>
      </c>
      <c r="H56" s="42" t="s">
        <v>78</v>
      </c>
    </row>
    <row r="57" spans="1:12" ht="17.25" x14ac:dyDescent="0.15">
      <c r="A57" s="208"/>
      <c r="B57" s="210"/>
      <c r="C57" s="43"/>
      <c r="D57" s="202"/>
      <c r="E57" s="211"/>
      <c r="F57" s="203"/>
      <c r="G57" s="61"/>
      <c r="H57" s="62"/>
      <c r="I57" s="200" t="str">
        <f>IF(I58="","",IF(COUNTIF(I58,"*10*")=1,IF(OR((I59=""),(K59="")),"未入力項目があります",IF(AND((I59="不参加"),(K59="不参加")),"エラー；少なくともいずれかは参加にしてください",""))))</f>
        <v/>
      </c>
      <c r="J57" s="201"/>
      <c r="K57" s="201"/>
      <c r="L57" s="201"/>
    </row>
    <row r="58" spans="1:12" ht="17.25" x14ac:dyDescent="0.15">
      <c r="A58" s="44" t="s">
        <v>76</v>
      </c>
      <c r="B58" s="212" t="s">
        <v>99</v>
      </c>
      <c r="C58" s="213"/>
      <c r="D58" s="202"/>
      <c r="E58" s="211"/>
      <c r="F58" s="211"/>
      <c r="G58" s="211"/>
      <c r="H58" s="203"/>
      <c r="I58" s="197" t="str">
        <f>IF(COUNTIF(D59,"*７．*")=1,"10/6（ﾜｰｸｼｮｯﾌﾟ）","")</f>
        <v/>
      </c>
      <c r="J58" s="198"/>
      <c r="K58" s="199" t="str">
        <f>IF(COUNTIF(D59,"*７．*")=1,"10/7（ﾐﾆ巡検）","")</f>
        <v/>
      </c>
      <c r="L58" s="198"/>
    </row>
    <row r="59" spans="1:12" ht="17.25" x14ac:dyDescent="0.15">
      <c r="A59" s="44" t="s">
        <v>0</v>
      </c>
      <c r="B59" s="212" t="s">
        <v>13</v>
      </c>
      <c r="C59" s="213"/>
      <c r="D59" s="214"/>
      <c r="E59" s="215"/>
      <c r="F59" s="215"/>
      <c r="G59" s="215"/>
      <c r="H59" s="215"/>
      <c r="I59" s="192"/>
      <c r="J59" s="193"/>
      <c r="K59" s="194"/>
      <c r="L59" s="194"/>
    </row>
    <row r="60" spans="1:12" ht="17.25" x14ac:dyDescent="0.15">
      <c r="A60" s="44" t="s">
        <v>0</v>
      </c>
      <c r="B60" s="212" t="s">
        <v>14</v>
      </c>
      <c r="C60" s="213"/>
      <c r="D60" s="63"/>
      <c r="E60" s="216" t="str">
        <f>IF(D60="出席","5,000円","")</f>
        <v/>
      </c>
      <c r="F60" s="217"/>
      <c r="G60" s="217"/>
      <c r="H60" s="218"/>
      <c r="I60" s="195" t="str">
        <f>IF(COUNTIF(D59,"*７．*")=1,"各日の参加・不参加を選択してください","")</f>
        <v/>
      </c>
      <c r="J60" s="196"/>
      <c r="K60" s="196"/>
      <c r="L60" s="196"/>
    </row>
    <row r="61" spans="1:12" ht="17.25" x14ac:dyDescent="0.15">
      <c r="A61" s="44"/>
      <c r="B61" s="53"/>
      <c r="C61" s="54"/>
      <c r="D61" s="53"/>
      <c r="E61" s="53"/>
      <c r="F61" s="53"/>
      <c r="G61" s="53"/>
      <c r="H61" s="53"/>
    </row>
    <row r="62" spans="1:12" ht="18.75" customHeight="1" x14ac:dyDescent="0.15">
      <c r="A62" s="37"/>
      <c r="B62" s="37" t="s">
        <v>22</v>
      </c>
      <c r="C62" s="204" t="str">
        <f>IF(AND((COUNTA(D63:D67)=0),(COUNTA(G64:H64)=0)),"",(IF(AND((COUNTIF(D63:D67,"")=0),(COUNTIF(G64:H64,"")=0)),"","未入力項目があります")))</f>
        <v/>
      </c>
      <c r="D62" s="204"/>
      <c r="E62" s="37"/>
      <c r="F62" s="37"/>
      <c r="G62" s="37"/>
      <c r="H62" s="37"/>
    </row>
    <row r="63" spans="1:12" ht="17.25" x14ac:dyDescent="0.15">
      <c r="A63" s="207" t="s">
        <v>0</v>
      </c>
      <c r="B63" s="209" t="s">
        <v>130</v>
      </c>
      <c r="C63" s="41" t="s">
        <v>6</v>
      </c>
      <c r="D63" s="202"/>
      <c r="E63" s="211"/>
      <c r="F63" s="203"/>
      <c r="G63" s="42" t="s">
        <v>77</v>
      </c>
      <c r="H63" s="42" t="s">
        <v>78</v>
      </c>
    </row>
    <row r="64" spans="1:12" ht="17.25" x14ac:dyDescent="0.15">
      <c r="A64" s="208"/>
      <c r="B64" s="210"/>
      <c r="C64" s="43"/>
      <c r="D64" s="202"/>
      <c r="E64" s="211"/>
      <c r="F64" s="203"/>
      <c r="G64" s="61"/>
      <c r="H64" s="62"/>
      <c r="I64" s="200" t="str">
        <f>IF(I65="","",IF(COUNTIF(I65,"*10*")=1,IF(OR((I66=""),(K66="")),"未入力項目があります",IF(AND((I66="不参加"),(K66="不参加")),"エラー；少なくともいずれかは参加にしてください",""))))</f>
        <v/>
      </c>
      <c r="J64" s="201"/>
      <c r="K64" s="201"/>
      <c r="L64" s="201"/>
    </row>
    <row r="65" spans="1:12" ht="17.25" x14ac:dyDescent="0.15">
      <c r="A65" s="44" t="s">
        <v>76</v>
      </c>
      <c r="B65" s="212" t="s">
        <v>99</v>
      </c>
      <c r="C65" s="213"/>
      <c r="D65" s="202"/>
      <c r="E65" s="211"/>
      <c r="F65" s="211"/>
      <c r="G65" s="211"/>
      <c r="H65" s="203"/>
      <c r="I65" s="197" t="str">
        <f>IF(COUNTIF(D66,"*７．*")=1,"10/6（ﾜｰｸｼｮｯﾌﾟ）","")</f>
        <v/>
      </c>
      <c r="J65" s="198"/>
      <c r="K65" s="199" t="str">
        <f>IF(COUNTIF(D66,"*７．*")=1,"10/7（ﾐﾆ巡検）","")</f>
        <v/>
      </c>
      <c r="L65" s="198"/>
    </row>
    <row r="66" spans="1:12" ht="17.25" x14ac:dyDescent="0.15">
      <c r="A66" s="44" t="s">
        <v>0</v>
      </c>
      <c r="B66" s="212" t="s">
        <v>13</v>
      </c>
      <c r="C66" s="213"/>
      <c r="D66" s="214"/>
      <c r="E66" s="215"/>
      <c r="F66" s="215"/>
      <c r="G66" s="215"/>
      <c r="H66" s="215"/>
      <c r="I66" s="192"/>
      <c r="J66" s="193"/>
      <c r="K66" s="194"/>
      <c r="L66" s="194"/>
    </row>
    <row r="67" spans="1:12" ht="17.25" x14ac:dyDescent="0.15">
      <c r="A67" s="44" t="s">
        <v>0</v>
      </c>
      <c r="B67" s="212" t="s">
        <v>14</v>
      </c>
      <c r="C67" s="213"/>
      <c r="D67" s="63"/>
      <c r="E67" s="216" t="str">
        <f>IF(D67="出席","5,000円","")</f>
        <v/>
      </c>
      <c r="F67" s="217"/>
      <c r="G67" s="217"/>
      <c r="H67" s="218"/>
      <c r="I67" s="195" t="str">
        <f>IF(COUNTIF(D66,"*７．*")=1,"各日の参加・不参加を選択してください","")</f>
        <v/>
      </c>
      <c r="J67" s="196"/>
      <c r="K67" s="196"/>
      <c r="L67" s="196"/>
    </row>
    <row r="68" spans="1:12" ht="17.25" x14ac:dyDescent="0.15">
      <c r="A68" s="44"/>
      <c r="B68" s="53"/>
      <c r="C68" s="54"/>
      <c r="D68" s="53"/>
      <c r="E68" s="53"/>
      <c r="F68" s="53"/>
      <c r="G68" s="53"/>
      <c r="H68" s="53"/>
    </row>
    <row r="69" spans="1:12" ht="18.75" customHeight="1" x14ac:dyDescent="0.15">
      <c r="A69" s="37"/>
      <c r="B69" s="37" t="s">
        <v>23</v>
      </c>
      <c r="C69" s="204" t="str">
        <f>IF(AND((COUNTA(D70:D74)=0),(COUNTA(G71:H71)=0)),"",(IF(AND((COUNTIF(D70:D74,"")=0),(COUNTIF(G71:H71,"")=0)),"","未入力項目があります")))</f>
        <v/>
      </c>
      <c r="D69" s="204"/>
      <c r="E69" s="37"/>
      <c r="F69" s="37"/>
      <c r="G69" s="37"/>
      <c r="H69" s="37"/>
    </row>
    <row r="70" spans="1:12" ht="17.25" x14ac:dyDescent="0.15">
      <c r="A70" s="207" t="s">
        <v>0</v>
      </c>
      <c r="B70" s="209" t="s">
        <v>130</v>
      </c>
      <c r="C70" s="41" t="s">
        <v>6</v>
      </c>
      <c r="D70" s="202"/>
      <c r="E70" s="211"/>
      <c r="F70" s="203"/>
      <c r="G70" s="42" t="s">
        <v>77</v>
      </c>
      <c r="H70" s="42" t="s">
        <v>78</v>
      </c>
    </row>
    <row r="71" spans="1:12" ht="17.25" x14ac:dyDescent="0.15">
      <c r="A71" s="208"/>
      <c r="B71" s="210"/>
      <c r="C71" s="43"/>
      <c r="D71" s="202"/>
      <c r="E71" s="211"/>
      <c r="F71" s="203"/>
      <c r="G71" s="61"/>
      <c r="H71" s="62"/>
      <c r="I71" s="200" t="str">
        <f>IF(I72="","",IF(COUNTIF(I72,"*10*")=1,IF(OR((I73=""),(K73="")),"未入力項目があります",IF(AND((I73="不参加"),(K73="不参加")),"エラー；少なくともいずれかは参加にしてください",""))))</f>
        <v/>
      </c>
      <c r="J71" s="201"/>
      <c r="K71" s="201"/>
      <c r="L71" s="201"/>
    </row>
    <row r="72" spans="1:12" ht="17.25" x14ac:dyDescent="0.15">
      <c r="A72" s="44" t="s">
        <v>76</v>
      </c>
      <c r="B72" s="212" t="s">
        <v>99</v>
      </c>
      <c r="C72" s="213"/>
      <c r="D72" s="202"/>
      <c r="E72" s="211"/>
      <c r="F72" s="211"/>
      <c r="G72" s="211"/>
      <c r="H72" s="203"/>
      <c r="I72" s="197" t="str">
        <f>IF(COUNTIF(D73,"*７．*")=1,"10/6（ﾜｰｸｼｮｯﾌﾟ）","")</f>
        <v/>
      </c>
      <c r="J72" s="198"/>
      <c r="K72" s="199" t="str">
        <f>IF(COUNTIF(D73,"*７．*")=1,"10/7（ﾐﾆ巡検）","")</f>
        <v/>
      </c>
      <c r="L72" s="198"/>
    </row>
    <row r="73" spans="1:12" ht="17.25" x14ac:dyDescent="0.15">
      <c r="A73" s="44" t="s">
        <v>0</v>
      </c>
      <c r="B73" s="212" t="s">
        <v>13</v>
      </c>
      <c r="C73" s="213"/>
      <c r="D73" s="214"/>
      <c r="E73" s="215"/>
      <c r="F73" s="215"/>
      <c r="G73" s="215"/>
      <c r="H73" s="215"/>
      <c r="I73" s="192"/>
      <c r="J73" s="193"/>
      <c r="K73" s="194"/>
      <c r="L73" s="194"/>
    </row>
    <row r="74" spans="1:12" ht="17.25" x14ac:dyDescent="0.15">
      <c r="A74" s="44" t="s">
        <v>0</v>
      </c>
      <c r="B74" s="212" t="s">
        <v>14</v>
      </c>
      <c r="C74" s="213"/>
      <c r="D74" s="63"/>
      <c r="E74" s="216" t="str">
        <f>IF(D74="出席","5,000円","")</f>
        <v/>
      </c>
      <c r="F74" s="217"/>
      <c r="G74" s="217"/>
      <c r="H74" s="218"/>
      <c r="I74" s="195" t="str">
        <f>IF(COUNTIF(D73,"*７．*")=1,"各日の参加・不参加を選択してください","")</f>
        <v/>
      </c>
      <c r="J74" s="196"/>
      <c r="K74" s="196"/>
      <c r="L74" s="196"/>
    </row>
    <row r="75" spans="1:12" ht="17.25" x14ac:dyDescent="0.15">
      <c r="A75" s="44"/>
      <c r="B75" s="53"/>
      <c r="C75" s="54"/>
      <c r="D75" s="53"/>
      <c r="E75" s="53"/>
      <c r="F75" s="53"/>
      <c r="G75" s="53"/>
      <c r="H75" s="53"/>
    </row>
    <row r="76" spans="1:12" ht="18.75" customHeight="1" x14ac:dyDescent="0.15">
      <c r="A76" s="37"/>
      <c r="B76" s="37" t="s">
        <v>24</v>
      </c>
      <c r="C76" s="204" t="str">
        <f>IF(AND((COUNTA(D77:D81)=0),(COUNTA(G78:H78)=0)),"",(IF(AND((COUNTIF(D77:D81,"")=0),(COUNTIF(G78:H78,"")=0)),"","未入力項目があります")))</f>
        <v/>
      </c>
      <c r="D76" s="204"/>
      <c r="E76" s="37"/>
      <c r="F76" s="37"/>
      <c r="G76" s="37"/>
      <c r="H76" s="37"/>
    </row>
    <row r="77" spans="1:12" ht="17.25" x14ac:dyDescent="0.15">
      <c r="A77" s="207" t="s">
        <v>0</v>
      </c>
      <c r="B77" s="209" t="s">
        <v>130</v>
      </c>
      <c r="C77" s="41" t="s">
        <v>6</v>
      </c>
      <c r="D77" s="202"/>
      <c r="E77" s="211"/>
      <c r="F77" s="203"/>
      <c r="G77" s="42" t="s">
        <v>77</v>
      </c>
      <c r="H77" s="42" t="s">
        <v>78</v>
      </c>
    </row>
    <row r="78" spans="1:12" ht="17.25" x14ac:dyDescent="0.15">
      <c r="A78" s="208"/>
      <c r="B78" s="210"/>
      <c r="C78" s="43"/>
      <c r="D78" s="202"/>
      <c r="E78" s="211"/>
      <c r="F78" s="203"/>
      <c r="G78" s="61"/>
      <c r="H78" s="62"/>
      <c r="I78" s="200" t="str">
        <f>IF(I79="","",IF(COUNTIF(I79,"*10*")=1,IF(OR((I80=""),(K80="")),"未入力項目があります",IF(AND((I80="不参加"),(K80="不参加")),"エラー；少なくともいずれかは参加にしてください",""))))</f>
        <v/>
      </c>
      <c r="J78" s="201"/>
      <c r="K78" s="201"/>
      <c r="L78" s="201"/>
    </row>
    <row r="79" spans="1:12" ht="17.25" x14ac:dyDescent="0.15">
      <c r="A79" s="44" t="s">
        <v>76</v>
      </c>
      <c r="B79" s="212" t="s">
        <v>99</v>
      </c>
      <c r="C79" s="213"/>
      <c r="D79" s="202"/>
      <c r="E79" s="211"/>
      <c r="F79" s="211"/>
      <c r="G79" s="211"/>
      <c r="H79" s="203"/>
      <c r="I79" s="197" t="str">
        <f>IF(COUNTIF(D80,"*７．*")=1,"10/6（ﾜｰｸｼｮｯﾌﾟ）","")</f>
        <v/>
      </c>
      <c r="J79" s="198"/>
      <c r="K79" s="199" t="str">
        <f>IF(COUNTIF(D80,"*７．*")=1,"10/7（ﾐﾆ巡検）","")</f>
        <v/>
      </c>
      <c r="L79" s="198"/>
    </row>
    <row r="80" spans="1:12" ht="17.25" x14ac:dyDescent="0.15">
      <c r="A80" s="44" t="s">
        <v>0</v>
      </c>
      <c r="B80" s="212" t="s">
        <v>13</v>
      </c>
      <c r="C80" s="213"/>
      <c r="D80" s="214"/>
      <c r="E80" s="215"/>
      <c r="F80" s="215"/>
      <c r="G80" s="215"/>
      <c r="H80" s="215"/>
      <c r="I80" s="192"/>
      <c r="J80" s="193"/>
      <c r="K80" s="194"/>
      <c r="L80" s="194"/>
    </row>
    <row r="81" spans="1:12" ht="17.25" x14ac:dyDescent="0.15">
      <c r="A81" s="44" t="s">
        <v>0</v>
      </c>
      <c r="B81" s="212" t="s">
        <v>14</v>
      </c>
      <c r="C81" s="213"/>
      <c r="D81" s="63"/>
      <c r="E81" s="216" t="str">
        <f>IF(D81="出席","5,000円","")</f>
        <v/>
      </c>
      <c r="F81" s="217"/>
      <c r="G81" s="217"/>
      <c r="H81" s="218"/>
      <c r="I81" s="195" t="str">
        <f>IF(COUNTIF(D80,"*７．*")=1,"各日の参加・不参加を選択してください","")</f>
        <v/>
      </c>
      <c r="J81" s="196"/>
      <c r="K81" s="196"/>
      <c r="L81" s="196"/>
    </row>
    <row r="82" spans="1:12" ht="17.25" x14ac:dyDescent="0.15">
      <c r="A82" s="44"/>
      <c r="B82" s="53"/>
      <c r="C82" s="54"/>
      <c r="D82" s="53"/>
      <c r="E82" s="53"/>
      <c r="F82" s="53"/>
      <c r="G82" s="53"/>
      <c r="H82" s="53"/>
    </row>
    <row r="83" spans="1:12" ht="18.75" customHeight="1" x14ac:dyDescent="0.15">
      <c r="A83" s="37"/>
      <c r="B83" s="37" t="s">
        <v>25</v>
      </c>
      <c r="C83" s="204" t="str">
        <f>IF(AND((COUNTA(D84:D88)=0),(COUNTA(G85:H85)=0)),"",(IF(AND((COUNTIF(D84:D88,"")=0),(COUNTIF(G85:H85,"")=0)),"","未入力項目があります")))</f>
        <v/>
      </c>
      <c r="D83" s="204"/>
      <c r="E83" s="37"/>
      <c r="F83" s="37"/>
      <c r="G83" s="37"/>
      <c r="H83" s="37"/>
    </row>
    <row r="84" spans="1:12" ht="17.25" x14ac:dyDescent="0.15">
      <c r="A84" s="207" t="s">
        <v>0</v>
      </c>
      <c r="B84" s="209" t="s">
        <v>130</v>
      </c>
      <c r="C84" s="41" t="s">
        <v>6</v>
      </c>
      <c r="D84" s="202"/>
      <c r="E84" s="211"/>
      <c r="F84" s="203"/>
      <c r="G84" s="42" t="s">
        <v>77</v>
      </c>
      <c r="H84" s="42" t="s">
        <v>78</v>
      </c>
    </row>
    <row r="85" spans="1:12" ht="17.25" x14ac:dyDescent="0.15">
      <c r="A85" s="208"/>
      <c r="B85" s="210"/>
      <c r="C85" s="43"/>
      <c r="D85" s="202"/>
      <c r="E85" s="211"/>
      <c r="F85" s="203"/>
      <c r="G85" s="61"/>
      <c r="H85" s="62"/>
      <c r="I85" s="200" t="str">
        <f>IF(I86="","",IF(COUNTIF(I86,"*10*")=1,IF(OR((I87=""),(K87="")),"未入力項目があります",IF(AND((I87="不参加"),(K87="不参加")),"エラー；少なくともいずれかは参加にしてください",""))))</f>
        <v/>
      </c>
      <c r="J85" s="201"/>
      <c r="K85" s="201"/>
      <c r="L85" s="201"/>
    </row>
    <row r="86" spans="1:12" ht="17.25" x14ac:dyDescent="0.15">
      <c r="A86" s="44" t="s">
        <v>76</v>
      </c>
      <c r="B86" s="212" t="s">
        <v>99</v>
      </c>
      <c r="C86" s="213"/>
      <c r="D86" s="202"/>
      <c r="E86" s="211"/>
      <c r="F86" s="211"/>
      <c r="G86" s="211"/>
      <c r="H86" s="203"/>
      <c r="I86" s="197" t="str">
        <f>IF(COUNTIF(D87,"*７．*")=1,"10/6（ﾜｰｸｼｮｯﾌﾟ）","")</f>
        <v/>
      </c>
      <c r="J86" s="198"/>
      <c r="K86" s="199" t="str">
        <f>IF(COUNTIF(D87,"*７．*")=1,"10/7（ﾐﾆ巡検）","")</f>
        <v/>
      </c>
      <c r="L86" s="198"/>
    </row>
    <row r="87" spans="1:12" ht="17.25" x14ac:dyDescent="0.15">
      <c r="A87" s="44" t="s">
        <v>0</v>
      </c>
      <c r="B87" s="212" t="s">
        <v>13</v>
      </c>
      <c r="C87" s="213"/>
      <c r="D87" s="214"/>
      <c r="E87" s="215"/>
      <c r="F87" s="215"/>
      <c r="G87" s="215"/>
      <c r="H87" s="215"/>
      <c r="I87" s="192"/>
      <c r="J87" s="193"/>
      <c r="K87" s="194"/>
      <c r="L87" s="194"/>
    </row>
    <row r="88" spans="1:12" ht="17.25" x14ac:dyDescent="0.15">
      <c r="A88" s="44" t="s">
        <v>0</v>
      </c>
      <c r="B88" s="212" t="s">
        <v>14</v>
      </c>
      <c r="C88" s="213"/>
      <c r="D88" s="63"/>
      <c r="E88" s="216" t="str">
        <f>IF(D88="出席","5,000円","")</f>
        <v/>
      </c>
      <c r="F88" s="217"/>
      <c r="G88" s="217"/>
      <c r="H88" s="218"/>
      <c r="I88" s="195" t="str">
        <f>IF(COUNTIF(D87,"*７．*")=1,"各日の参加・不参加を選択してください","")</f>
        <v/>
      </c>
      <c r="J88" s="196"/>
      <c r="K88" s="196"/>
      <c r="L88" s="196"/>
    </row>
    <row r="89" spans="1:12" ht="17.25" x14ac:dyDescent="0.15">
      <c r="A89" s="44"/>
      <c r="B89" s="53"/>
      <c r="C89" s="54"/>
      <c r="D89" s="53"/>
      <c r="E89" s="53"/>
      <c r="F89" s="53"/>
      <c r="G89" s="53"/>
      <c r="H89" s="53"/>
    </row>
    <row r="90" spans="1:12" ht="18.75" customHeight="1" x14ac:dyDescent="0.15">
      <c r="A90" s="37"/>
      <c r="B90" s="37" t="s">
        <v>26</v>
      </c>
      <c r="C90" s="204" t="str">
        <f>IF(AND((COUNTA(D91:D95)=0),(COUNTA(G92:H92)=0)),"",(IF(AND((COUNTIF(D91:D95,"")=0),(COUNTIF(G92:H92,"")=0)),"","未入力項目があります")))</f>
        <v/>
      </c>
      <c r="D90" s="204"/>
      <c r="E90" s="37"/>
      <c r="F90" s="37"/>
      <c r="G90" s="37"/>
      <c r="H90" s="37"/>
    </row>
    <row r="91" spans="1:12" ht="17.25" x14ac:dyDescent="0.15">
      <c r="A91" s="207" t="s">
        <v>0</v>
      </c>
      <c r="B91" s="209" t="s">
        <v>130</v>
      </c>
      <c r="C91" s="41" t="s">
        <v>6</v>
      </c>
      <c r="D91" s="202"/>
      <c r="E91" s="211"/>
      <c r="F91" s="203"/>
      <c r="G91" s="42" t="s">
        <v>77</v>
      </c>
      <c r="H91" s="42" t="s">
        <v>78</v>
      </c>
    </row>
    <row r="92" spans="1:12" ht="17.25" x14ac:dyDescent="0.15">
      <c r="A92" s="208"/>
      <c r="B92" s="210"/>
      <c r="C92" s="43"/>
      <c r="D92" s="202"/>
      <c r="E92" s="211"/>
      <c r="F92" s="203"/>
      <c r="G92" s="61"/>
      <c r="H92" s="62"/>
      <c r="I92" s="200" t="str">
        <f>IF(I93="","",IF(COUNTIF(I93,"*10*")=1,IF(OR((I94=""),(K94="")),"未入力項目があります",IF(AND((I94="不参加"),(K94="不参加")),"エラー；少なくともいずれかは参加にしてください",""))))</f>
        <v/>
      </c>
      <c r="J92" s="201"/>
      <c r="K92" s="201"/>
      <c r="L92" s="201"/>
    </row>
    <row r="93" spans="1:12" ht="17.25" x14ac:dyDescent="0.15">
      <c r="A93" s="44" t="s">
        <v>76</v>
      </c>
      <c r="B93" s="212" t="s">
        <v>99</v>
      </c>
      <c r="C93" s="213"/>
      <c r="D93" s="202"/>
      <c r="E93" s="211"/>
      <c r="F93" s="211"/>
      <c r="G93" s="211"/>
      <c r="H93" s="203"/>
      <c r="I93" s="197" t="str">
        <f>IF(COUNTIF(D94,"*７．*")=1,"10/6（ﾜｰｸｼｮｯﾌﾟ）","")</f>
        <v/>
      </c>
      <c r="J93" s="198"/>
      <c r="K93" s="199" t="str">
        <f>IF(COUNTIF(D94,"*７．*")=1,"10/7（ﾐﾆ巡検）","")</f>
        <v/>
      </c>
      <c r="L93" s="198"/>
    </row>
    <row r="94" spans="1:12" ht="17.25" x14ac:dyDescent="0.15">
      <c r="A94" s="44" t="s">
        <v>0</v>
      </c>
      <c r="B94" s="212" t="s">
        <v>13</v>
      </c>
      <c r="C94" s="213"/>
      <c r="D94" s="214"/>
      <c r="E94" s="215"/>
      <c r="F94" s="215"/>
      <c r="G94" s="215"/>
      <c r="H94" s="215"/>
      <c r="I94" s="192"/>
      <c r="J94" s="193"/>
      <c r="K94" s="194"/>
      <c r="L94" s="194"/>
    </row>
    <row r="95" spans="1:12" ht="17.25" x14ac:dyDescent="0.15">
      <c r="A95" s="44" t="s">
        <v>0</v>
      </c>
      <c r="B95" s="212" t="s">
        <v>14</v>
      </c>
      <c r="C95" s="213"/>
      <c r="D95" s="63"/>
      <c r="E95" s="216" t="str">
        <f>IF(D95="出席","5,000円","")</f>
        <v/>
      </c>
      <c r="F95" s="217"/>
      <c r="G95" s="217"/>
      <c r="H95" s="218"/>
      <c r="I95" s="195" t="str">
        <f>IF(COUNTIF(D94,"*７．*")=1,"各日の参加・不参加を選択してください","")</f>
        <v/>
      </c>
      <c r="J95" s="196"/>
      <c r="K95" s="196"/>
      <c r="L95" s="196"/>
    </row>
    <row r="96" spans="1:12" ht="17.25" x14ac:dyDescent="0.15">
      <c r="A96" s="44"/>
      <c r="B96" s="53"/>
      <c r="C96" s="54"/>
      <c r="D96" s="53"/>
      <c r="E96" s="53"/>
      <c r="F96" s="53"/>
      <c r="G96" s="53"/>
      <c r="H96" s="53"/>
    </row>
    <row r="97" spans="1:12" ht="18.75" customHeight="1" x14ac:dyDescent="0.15">
      <c r="A97" s="37"/>
      <c r="B97" s="37" t="s">
        <v>49</v>
      </c>
      <c r="C97" s="204" t="str">
        <f>IF(AND((COUNTA(D98:D102)=0),(COUNTA(G99:H99)=0)),"",(IF(AND((COUNTIF(D98:D102,"")=0),(COUNTIF(G99:H99,"")=0)),"","未入力項目があります")))</f>
        <v/>
      </c>
      <c r="D97" s="204"/>
      <c r="E97" s="37"/>
      <c r="F97" s="37"/>
      <c r="G97" s="37"/>
      <c r="H97" s="37"/>
    </row>
    <row r="98" spans="1:12" ht="17.25" x14ac:dyDescent="0.15">
      <c r="A98" s="207" t="s">
        <v>0</v>
      </c>
      <c r="B98" s="209" t="s">
        <v>130</v>
      </c>
      <c r="C98" s="41" t="s">
        <v>6</v>
      </c>
      <c r="D98" s="202"/>
      <c r="E98" s="211"/>
      <c r="F98" s="203"/>
      <c r="G98" s="42" t="s">
        <v>77</v>
      </c>
      <c r="H98" s="42" t="s">
        <v>78</v>
      </c>
    </row>
    <row r="99" spans="1:12" ht="17.25" x14ac:dyDescent="0.15">
      <c r="A99" s="208"/>
      <c r="B99" s="210"/>
      <c r="C99" s="43"/>
      <c r="D99" s="202"/>
      <c r="E99" s="211"/>
      <c r="F99" s="203"/>
      <c r="G99" s="61"/>
      <c r="H99" s="62"/>
      <c r="I99" s="200" t="str">
        <f>IF(I100="","",IF(COUNTIF(I100,"*10*")=1,IF(OR((I101=""),(K101="")),"未入力項目があります",IF(AND((I101="不参加"),(K101="不参加")),"エラー；少なくともいずれかは参加にしてください",""))))</f>
        <v/>
      </c>
      <c r="J99" s="201"/>
      <c r="K99" s="201"/>
      <c r="L99" s="201"/>
    </row>
    <row r="100" spans="1:12" ht="17.25" x14ac:dyDescent="0.15">
      <c r="A100" s="44" t="s">
        <v>76</v>
      </c>
      <c r="B100" s="212" t="s">
        <v>99</v>
      </c>
      <c r="C100" s="213"/>
      <c r="D100" s="202"/>
      <c r="E100" s="211"/>
      <c r="F100" s="211"/>
      <c r="G100" s="211"/>
      <c r="H100" s="203"/>
      <c r="I100" s="197" t="str">
        <f>IF(COUNTIF(D101,"*７．*")=1,"10/6（ﾜｰｸｼｮｯﾌﾟ）","")</f>
        <v/>
      </c>
      <c r="J100" s="198"/>
      <c r="K100" s="199" t="str">
        <f>IF(COUNTIF(D101,"*７．*")=1,"10/7（ﾐﾆ巡検）","")</f>
        <v/>
      </c>
      <c r="L100" s="198"/>
    </row>
    <row r="101" spans="1:12" ht="17.25" x14ac:dyDescent="0.15">
      <c r="A101" s="44" t="s">
        <v>0</v>
      </c>
      <c r="B101" s="212" t="s">
        <v>3</v>
      </c>
      <c r="C101" s="213"/>
      <c r="D101" s="214"/>
      <c r="E101" s="215"/>
      <c r="F101" s="215"/>
      <c r="G101" s="215"/>
      <c r="H101" s="215"/>
      <c r="I101" s="192"/>
      <c r="J101" s="193"/>
      <c r="K101" s="194"/>
      <c r="L101" s="194"/>
    </row>
    <row r="102" spans="1:12" ht="17.25" x14ac:dyDescent="0.15">
      <c r="A102" s="44" t="s">
        <v>0</v>
      </c>
      <c r="B102" s="212" t="s">
        <v>14</v>
      </c>
      <c r="C102" s="213"/>
      <c r="D102" s="63"/>
      <c r="E102" s="216" t="str">
        <f>IF(D102="出席","5,000円","")</f>
        <v/>
      </c>
      <c r="F102" s="217"/>
      <c r="G102" s="217"/>
      <c r="H102" s="218"/>
      <c r="I102" s="195" t="str">
        <f>IF(COUNTIF(D101,"*７．*")=1,"各日の参加・不参加を選択してください","")</f>
        <v/>
      </c>
      <c r="J102" s="196"/>
      <c r="K102" s="196"/>
      <c r="L102" s="196"/>
    </row>
    <row r="103" spans="1:12" ht="17.25" x14ac:dyDescent="0.15">
      <c r="A103" s="44"/>
      <c r="B103" s="53"/>
      <c r="C103" s="54"/>
      <c r="D103" s="53"/>
      <c r="E103" s="53"/>
      <c r="F103" s="53"/>
      <c r="G103" s="53"/>
      <c r="H103" s="53"/>
    </row>
    <row r="104" spans="1:12" ht="18.75" customHeight="1" x14ac:dyDescent="0.15">
      <c r="A104" s="37"/>
      <c r="B104" s="37" t="s">
        <v>50</v>
      </c>
      <c r="C104" s="204" t="str">
        <f>IF(AND((COUNTA(D105:D109)=0),(COUNTA(G106:H106)=0)),"",(IF(AND((COUNTIF(D105:D109,"")=0),(COUNTIF(G106:H106,"")=0)),"","未入力項目があります")))</f>
        <v/>
      </c>
      <c r="D104" s="204"/>
      <c r="E104" s="37"/>
      <c r="F104" s="37"/>
      <c r="G104" s="37"/>
      <c r="H104" s="37"/>
    </row>
    <row r="105" spans="1:12" ht="17.25" x14ac:dyDescent="0.15">
      <c r="A105" s="207" t="s">
        <v>0</v>
      </c>
      <c r="B105" s="209" t="s">
        <v>130</v>
      </c>
      <c r="C105" s="41" t="s">
        <v>6</v>
      </c>
      <c r="D105" s="202"/>
      <c r="E105" s="211"/>
      <c r="F105" s="203"/>
      <c r="G105" s="42" t="s">
        <v>77</v>
      </c>
      <c r="H105" s="42" t="s">
        <v>78</v>
      </c>
    </row>
    <row r="106" spans="1:12" ht="17.25" x14ac:dyDescent="0.15">
      <c r="A106" s="208"/>
      <c r="B106" s="210"/>
      <c r="C106" s="43"/>
      <c r="D106" s="202"/>
      <c r="E106" s="211"/>
      <c r="F106" s="203"/>
      <c r="G106" s="61"/>
      <c r="H106" s="62"/>
      <c r="I106" s="200" t="str">
        <f>IF(I107="","",IF(COUNTIF(I107,"*10*")=1,IF(OR((I108=""),(K108="")),"未入力項目があります",IF(AND((I108="不参加"),(K108="不参加")),"エラー；少なくともいずれかは参加にしてください",""))))</f>
        <v/>
      </c>
      <c r="J106" s="201"/>
      <c r="K106" s="201"/>
      <c r="L106" s="201"/>
    </row>
    <row r="107" spans="1:12" ht="17.25" x14ac:dyDescent="0.15">
      <c r="A107" s="44" t="s">
        <v>76</v>
      </c>
      <c r="B107" s="212" t="s">
        <v>99</v>
      </c>
      <c r="C107" s="213"/>
      <c r="D107" s="202"/>
      <c r="E107" s="211"/>
      <c r="F107" s="211"/>
      <c r="G107" s="211"/>
      <c r="H107" s="203"/>
      <c r="I107" s="197" t="str">
        <f>IF(COUNTIF(D108,"*７．*")=1,"10/6（ﾜｰｸｼｮｯﾌﾟ）","")</f>
        <v/>
      </c>
      <c r="J107" s="198"/>
      <c r="K107" s="199" t="str">
        <f>IF(COUNTIF(D108,"*７．*")=1,"10/7（ﾐﾆ巡検）","")</f>
        <v/>
      </c>
      <c r="L107" s="198"/>
    </row>
    <row r="108" spans="1:12" ht="17.25" x14ac:dyDescent="0.15">
      <c r="A108" s="44" t="s">
        <v>0</v>
      </c>
      <c r="B108" s="212" t="s">
        <v>3</v>
      </c>
      <c r="C108" s="213"/>
      <c r="D108" s="214"/>
      <c r="E108" s="215"/>
      <c r="F108" s="215"/>
      <c r="G108" s="215"/>
      <c r="H108" s="215"/>
      <c r="I108" s="192"/>
      <c r="J108" s="193"/>
      <c r="K108" s="194"/>
      <c r="L108" s="194"/>
    </row>
    <row r="109" spans="1:12" ht="17.25" x14ac:dyDescent="0.15">
      <c r="A109" s="44" t="s">
        <v>0</v>
      </c>
      <c r="B109" s="212" t="s">
        <v>14</v>
      </c>
      <c r="C109" s="213"/>
      <c r="D109" s="63"/>
      <c r="E109" s="216" t="str">
        <f>IF(D109="出席","5,000円","")</f>
        <v/>
      </c>
      <c r="F109" s="217"/>
      <c r="G109" s="217"/>
      <c r="H109" s="218"/>
      <c r="I109" s="195" t="str">
        <f>IF(COUNTIF(D108,"*７．*")=1,"各日の参加・不参加を選択してください","")</f>
        <v/>
      </c>
      <c r="J109" s="196"/>
      <c r="K109" s="196"/>
      <c r="L109" s="196"/>
    </row>
    <row r="110" spans="1:12" ht="17.25" x14ac:dyDescent="0.15">
      <c r="A110" s="44"/>
      <c r="B110" s="53"/>
      <c r="C110" s="54"/>
      <c r="D110" s="53"/>
      <c r="E110" s="53"/>
      <c r="F110" s="53"/>
      <c r="G110" s="53"/>
      <c r="H110" s="53"/>
    </row>
    <row r="111" spans="1:12" ht="18.75" customHeight="1" x14ac:dyDescent="0.15">
      <c r="A111" s="37"/>
      <c r="B111" s="37" t="s">
        <v>51</v>
      </c>
      <c r="C111" s="204" t="str">
        <f>IF(AND((COUNTA(D112:D116)=0),(COUNTA(G113:H113)=0)),"",(IF(AND((COUNTIF(D112:D116,"")=0),(COUNTIF(G113:H113,"")=0)),"","未入力項目があります")))</f>
        <v/>
      </c>
      <c r="D111" s="204"/>
      <c r="E111" s="37"/>
      <c r="F111" s="37"/>
      <c r="G111" s="37"/>
      <c r="H111" s="37"/>
    </row>
    <row r="112" spans="1:12" ht="17.25" x14ac:dyDescent="0.15">
      <c r="A112" s="207" t="s">
        <v>0</v>
      </c>
      <c r="B112" s="209" t="s">
        <v>130</v>
      </c>
      <c r="C112" s="41" t="s">
        <v>6</v>
      </c>
      <c r="D112" s="202"/>
      <c r="E112" s="211"/>
      <c r="F112" s="203"/>
      <c r="G112" s="42" t="s">
        <v>77</v>
      </c>
      <c r="H112" s="42" t="s">
        <v>78</v>
      </c>
    </row>
    <row r="113" spans="1:12" ht="17.25" x14ac:dyDescent="0.15">
      <c r="A113" s="208"/>
      <c r="B113" s="210"/>
      <c r="C113" s="43"/>
      <c r="D113" s="202"/>
      <c r="E113" s="211"/>
      <c r="F113" s="203"/>
      <c r="G113" s="61"/>
      <c r="H113" s="62"/>
      <c r="I113" s="200" t="str">
        <f>IF(I114="","",IF(COUNTIF(I114,"*10*")=1,IF(OR((I115=""),(K115="")),"未入力項目があります",IF(AND((I115="不参加"),(K115="不参加")),"エラー；少なくともいずれかは参加にしてください",""))))</f>
        <v/>
      </c>
      <c r="J113" s="201"/>
      <c r="K113" s="201"/>
      <c r="L113" s="201"/>
    </row>
    <row r="114" spans="1:12" ht="17.25" x14ac:dyDescent="0.15">
      <c r="A114" s="44" t="s">
        <v>76</v>
      </c>
      <c r="B114" s="212" t="s">
        <v>99</v>
      </c>
      <c r="C114" s="213"/>
      <c r="D114" s="202"/>
      <c r="E114" s="211"/>
      <c r="F114" s="211"/>
      <c r="G114" s="211"/>
      <c r="H114" s="203"/>
      <c r="I114" s="197" t="str">
        <f>IF(COUNTIF(D115,"*７．*")=1,"10/6（ﾜｰｸｼｮｯﾌﾟ）","")</f>
        <v/>
      </c>
      <c r="J114" s="198"/>
      <c r="K114" s="199" t="str">
        <f>IF(COUNTIF(D115,"*７．*")=1,"10/7（ﾐﾆ巡検）","")</f>
        <v/>
      </c>
      <c r="L114" s="198"/>
    </row>
    <row r="115" spans="1:12" ht="17.25" x14ac:dyDescent="0.15">
      <c r="A115" s="44" t="s">
        <v>0</v>
      </c>
      <c r="B115" s="212" t="s">
        <v>3</v>
      </c>
      <c r="C115" s="213"/>
      <c r="D115" s="214"/>
      <c r="E115" s="215"/>
      <c r="F115" s="215"/>
      <c r="G115" s="215"/>
      <c r="H115" s="215"/>
      <c r="I115" s="192"/>
      <c r="J115" s="193"/>
      <c r="K115" s="194"/>
      <c r="L115" s="194"/>
    </row>
    <row r="116" spans="1:12" ht="17.25" x14ac:dyDescent="0.15">
      <c r="A116" s="44" t="s">
        <v>0</v>
      </c>
      <c r="B116" s="212" t="s">
        <v>14</v>
      </c>
      <c r="C116" s="213"/>
      <c r="D116" s="63"/>
      <c r="E116" s="216" t="str">
        <f>IF(D116="出席","5,000円","")</f>
        <v/>
      </c>
      <c r="F116" s="217"/>
      <c r="G116" s="217"/>
      <c r="H116" s="218"/>
      <c r="I116" s="195" t="str">
        <f>IF(COUNTIF(D115,"*７．*")=1,"各日の参加・不参加を選択してください","")</f>
        <v/>
      </c>
      <c r="J116" s="196"/>
      <c r="K116" s="196"/>
      <c r="L116" s="196"/>
    </row>
    <row r="117" spans="1:12" ht="17.25" x14ac:dyDescent="0.15">
      <c r="A117" s="44"/>
      <c r="B117" s="53"/>
      <c r="C117" s="54"/>
      <c r="D117" s="53"/>
      <c r="E117" s="53"/>
      <c r="F117" s="53"/>
      <c r="G117" s="53"/>
      <c r="H117" s="53"/>
    </row>
    <row r="118" spans="1:12" ht="18.75" customHeight="1" x14ac:dyDescent="0.15">
      <c r="A118" s="37"/>
      <c r="B118" s="37" t="s">
        <v>52</v>
      </c>
      <c r="C118" s="204" t="str">
        <f>IF(AND((COUNTA(D119:D123)=0),(COUNTA(G120:H120)=0)),"",(IF(AND((COUNTIF(D119:D123,"")=0),(COUNTIF(G120:H120,"")=0)),"","未入力項目があります")))</f>
        <v/>
      </c>
      <c r="D118" s="204"/>
      <c r="E118" s="37"/>
      <c r="F118" s="37"/>
      <c r="G118" s="37"/>
      <c r="H118" s="37"/>
    </row>
    <row r="119" spans="1:12" ht="17.25" x14ac:dyDescent="0.15">
      <c r="A119" s="207" t="s">
        <v>0</v>
      </c>
      <c r="B119" s="209" t="s">
        <v>130</v>
      </c>
      <c r="C119" s="41" t="s">
        <v>6</v>
      </c>
      <c r="D119" s="202"/>
      <c r="E119" s="211"/>
      <c r="F119" s="203"/>
      <c r="G119" s="42" t="s">
        <v>77</v>
      </c>
      <c r="H119" s="42" t="s">
        <v>78</v>
      </c>
    </row>
    <row r="120" spans="1:12" ht="17.25" x14ac:dyDescent="0.15">
      <c r="A120" s="208"/>
      <c r="B120" s="210"/>
      <c r="C120" s="43"/>
      <c r="D120" s="202"/>
      <c r="E120" s="211"/>
      <c r="F120" s="203"/>
      <c r="G120" s="61"/>
      <c r="H120" s="62"/>
      <c r="I120" s="200" t="str">
        <f>IF(I121="","",IF(COUNTIF(I121,"*10*")=1,IF(OR((I122=""),(K122="")),"未入力項目があります",IF(AND((I122="不参加"),(K122="不参加")),"エラー；少なくともいずれかは参加にしてください",""))))</f>
        <v/>
      </c>
      <c r="J120" s="201"/>
      <c r="K120" s="201"/>
      <c r="L120" s="201"/>
    </row>
    <row r="121" spans="1:12" ht="17.25" x14ac:dyDescent="0.15">
      <c r="A121" s="44" t="s">
        <v>76</v>
      </c>
      <c r="B121" s="212" t="s">
        <v>99</v>
      </c>
      <c r="C121" s="213"/>
      <c r="D121" s="202"/>
      <c r="E121" s="211"/>
      <c r="F121" s="211"/>
      <c r="G121" s="211"/>
      <c r="H121" s="203"/>
      <c r="I121" s="197" t="str">
        <f>IF(COUNTIF(D122,"*７．*")=1,"10/6（ﾜｰｸｼｮｯﾌﾟ）","")</f>
        <v/>
      </c>
      <c r="J121" s="198"/>
      <c r="K121" s="199" t="str">
        <f>IF(COUNTIF(D122,"*７．*")=1,"10/7（ﾐﾆ巡検）","")</f>
        <v/>
      </c>
      <c r="L121" s="198"/>
    </row>
    <row r="122" spans="1:12" ht="17.25" x14ac:dyDescent="0.15">
      <c r="A122" s="44" t="s">
        <v>0</v>
      </c>
      <c r="B122" s="212" t="s">
        <v>3</v>
      </c>
      <c r="C122" s="213"/>
      <c r="D122" s="214"/>
      <c r="E122" s="215"/>
      <c r="F122" s="215"/>
      <c r="G122" s="215"/>
      <c r="H122" s="215"/>
      <c r="I122" s="192"/>
      <c r="J122" s="193"/>
      <c r="K122" s="194"/>
      <c r="L122" s="194"/>
    </row>
    <row r="123" spans="1:12" ht="17.25" x14ac:dyDescent="0.15">
      <c r="A123" s="44" t="s">
        <v>0</v>
      </c>
      <c r="B123" s="212" t="s">
        <v>14</v>
      </c>
      <c r="C123" s="213"/>
      <c r="D123" s="63"/>
      <c r="E123" s="216" t="str">
        <f>IF(D123="出席","5,000円","")</f>
        <v/>
      </c>
      <c r="F123" s="217"/>
      <c r="G123" s="217"/>
      <c r="H123" s="218"/>
      <c r="I123" s="195" t="str">
        <f>IF(COUNTIF(D122,"*７．*")=1,"各日の参加・不参加を選択してください","")</f>
        <v/>
      </c>
      <c r="J123" s="196"/>
      <c r="K123" s="196"/>
      <c r="L123" s="196"/>
    </row>
    <row r="124" spans="1:12" ht="17.25" x14ac:dyDescent="0.15">
      <c r="A124" s="44"/>
      <c r="B124" s="53"/>
      <c r="C124" s="54"/>
      <c r="D124" s="53"/>
      <c r="E124" s="53"/>
      <c r="F124" s="53"/>
      <c r="G124" s="53"/>
      <c r="H124" s="53"/>
    </row>
    <row r="125" spans="1:12" ht="18.75" customHeight="1" x14ac:dyDescent="0.15">
      <c r="A125" s="37"/>
      <c r="B125" s="37" t="s">
        <v>53</v>
      </c>
      <c r="C125" s="204" t="str">
        <f>IF(AND((COUNTA(D126:D130)=0),(COUNTA(G127:H127)=0)),"",(IF(AND((COUNTIF(D126:D130,"")=0),(COUNTIF(G127:H127,"")=0)),"","未入力項目があります")))</f>
        <v/>
      </c>
      <c r="D125" s="204"/>
      <c r="E125" s="37"/>
      <c r="F125" s="37"/>
      <c r="G125" s="37"/>
      <c r="H125" s="37"/>
    </row>
    <row r="126" spans="1:12" ht="17.25" x14ac:dyDescent="0.15">
      <c r="A126" s="207" t="s">
        <v>0</v>
      </c>
      <c r="B126" s="209" t="s">
        <v>130</v>
      </c>
      <c r="C126" s="41" t="s">
        <v>6</v>
      </c>
      <c r="D126" s="202"/>
      <c r="E126" s="211"/>
      <c r="F126" s="203"/>
      <c r="G126" s="42" t="s">
        <v>77</v>
      </c>
      <c r="H126" s="42" t="s">
        <v>78</v>
      </c>
    </row>
    <row r="127" spans="1:12" ht="17.25" x14ac:dyDescent="0.15">
      <c r="A127" s="208"/>
      <c r="B127" s="210"/>
      <c r="C127" s="43"/>
      <c r="D127" s="202"/>
      <c r="E127" s="211"/>
      <c r="F127" s="203"/>
      <c r="G127" s="61"/>
      <c r="H127" s="62"/>
      <c r="I127" s="200" t="str">
        <f>IF(I128="","",IF(COUNTIF(I128,"*10*")=1,IF(OR((I129=""),(K129="")),"未入力項目があります",IF(AND((I129="不参加"),(K129="不参加")),"エラー；少なくともいずれかは参加にしてください",""))))</f>
        <v/>
      </c>
      <c r="J127" s="201"/>
      <c r="K127" s="201"/>
      <c r="L127" s="201"/>
    </row>
    <row r="128" spans="1:12" ht="17.25" x14ac:dyDescent="0.15">
      <c r="A128" s="44" t="s">
        <v>76</v>
      </c>
      <c r="B128" s="212" t="s">
        <v>99</v>
      </c>
      <c r="C128" s="213"/>
      <c r="D128" s="202"/>
      <c r="E128" s="211"/>
      <c r="F128" s="211"/>
      <c r="G128" s="211"/>
      <c r="H128" s="203"/>
      <c r="I128" s="197" t="str">
        <f>IF(COUNTIF(D129,"*７．*")=1,"10/6（ﾜｰｸｼｮｯﾌﾟ）","")</f>
        <v/>
      </c>
      <c r="J128" s="198"/>
      <c r="K128" s="199" t="str">
        <f>IF(COUNTIF(D129,"*７．*")=1,"10/7（ﾐﾆ巡検）","")</f>
        <v/>
      </c>
      <c r="L128" s="198"/>
    </row>
    <row r="129" spans="1:12" ht="17.25" x14ac:dyDescent="0.15">
      <c r="A129" s="44" t="s">
        <v>0</v>
      </c>
      <c r="B129" s="212" t="s">
        <v>3</v>
      </c>
      <c r="C129" s="213"/>
      <c r="D129" s="214"/>
      <c r="E129" s="215"/>
      <c r="F129" s="215"/>
      <c r="G129" s="215"/>
      <c r="H129" s="215"/>
      <c r="I129" s="192"/>
      <c r="J129" s="193"/>
      <c r="K129" s="194"/>
      <c r="L129" s="194"/>
    </row>
    <row r="130" spans="1:12" ht="17.25" x14ac:dyDescent="0.15">
      <c r="A130" s="44" t="s">
        <v>0</v>
      </c>
      <c r="B130" s="212" t="s">
        <v>14</v>
      </c>
      <c r="C130" s="213"/>
      <c r="D130" s="63"/>
      <c r="E130" s="216" t="str">
        <f>IF(D130="出席","5,000円","")</f>
        <v/>
      </c>
      <c r="F130" s="217"/>
      <c r="G130" s="217"/>
      <c r="H130" s="218"/>
      <c r="I130" s="195" t="str">
        <f>IF(COUNTIF(D129,"*７．*")=1,"各日の参加・不参加を選択してください","")</f>
        <v/>
      </c>
      <c r="J130" s="196"/>
      <c r="K130" s="196"/>
      <c r="L130" s="196"/>
    </row>
    <row r="131" spans="1:12" ht="17.25" x14ac:dyDescent="0.15">
      <c r="A131" s="44"/>
      <c r="B131" s="53"/>
      <c r="C131" s="54"/>
      <c r="D131" s="53"/>
      <c r="E131" s="53"/>
      <c r="F131" s="53"/>
      <c r="G131" s="53"/>
      <c r="H131" s="53"/>
    </row>
    <row r="132" spans="1:12" ht="18.75" customHeight="1" x14ac:dyDescent="0.15">
      <c r="A132" s="37"/>
      <c r="B132" s="37" t="s">
        <v>54</v>
      </c>
      <c r="C132" s="204" t="str">
        <f>IF(AND((COUNTA(D133:D137)=0),(COUNTA(G134:H134)=0)),"",(IF(AND((COUNTIF(D133:D137,"")=0),(COUNTIF(G134:H134,"")=0)),"","未入力項目があります")))</f>
        <v/>
      </c>
      <c r="D132" s="204"/>
      <c r="E132" s="37"/>
      <c r="F132" s="37"/>
      <c r="G132" s="37"/>
      <c r="H132" s="37"/>
    </row>
    <row r="133" spans="1:12" ht="17.25" x14ac:dyDescent="0.15">
      <c r="A133" s="207" t="s">
        <v>0</v>
      </c>
      <c r="B133" s="209" t="s">
        <v>130</v>
      </c>
      <c r="C133" s="41" t="s">
        <v>6</v>
      </c>
      <c r="D133" s="202"/>
      <c r="E133" s="211"/>
      <c r="F133" s="203"/>
      <c r="G133" s="42" t="s">
        <v>77</v>
      </c>
      <c r="H133" s="42" t="s">
        <v>78</v>
      </c>
    </row>
    <row r="134" spans="1:12" ht="17.25" x14ac:dyDescent="0.15">
      <c r="A134" s="208"/>
      <c r="B134" s="210"/>
      <c r="C134" s="43"/>
      <c r="D134" s="202"/>
      <c r="E134" s="211"/>
      <c r="F134" s="203"/>
      <c r="G134" s="61"/>
      <c r="H134" s="62"/>
      <c r="I134" s="200" t="str">
        <f>IF(I135="","",IF(COUNTIF(I135,"*10*")=1,IF(OR((I136=""),(K136="")),"未入力項目があります",IF(AND((I136="不参加"),(K136="不参加")),"エラー；少なくともいずれかは参加にしてください",""))))</f>
        <v/>
      </c>
      <c r="J134" s="201"/>
      <c r="K134" s="201"/>
      <c r="L134" s="201"/>
    </row>
    <row r="135" spans="1:12" ht="17.25" x14ac:dyDescent="0.15">
      <c r="A135" s="44" t="s">
        <v>76</v>
      </c>
      <c r="B135" s="212" t="s">
        <v>99</v>
      </c>
      <c r="C135" s="213"/>
      <c r="D135" s="202"/>
      <c r="E135" s="211"/>
      <c r="F135" s="211"/>
      <c r="G135" s="211"/>
      <c r="H135" s="203"/>
      <c r="I135" s="197" t="str">
        <f>IF(COUNTIF(D136,"*７．*")=1,"10/6（ﾜｰｸｼｮｯﾌﾟ）","")</f>
        <v/>
      </c>
      <c r="J135" s="198"/>
      <c r="K135" s="199" t="str">
        <f>IF(COUNTIF(D136,"*７．*")=1,"10/7（ﾐﾆ巡検）","")</f>
        <v/>
      </c>
      <c r="L135" s="198"/>
    </row>
    <row r="136" spans="1:12" ht="17.25" x14ac:dyDescent="0.15">
      <c r="A136" s="44" t="s">
        <v>0</v>
      </c>
      <c r="B136" s="212" t="s">
        <v>3</v>
      </c>
      <c r="C136" s="213"/>
      <c r="D136" s="214"/>
      <c r="E136" s="215"/>
      <c r="F136" s="215"/>
      <c r="G136" s="215"/>
      <c r="H136" s="215"/>
      <c r="I136" s="192"/>
      <c r="J136" s="193"/>
      <c r="K136" s="194"/>
      <c r="L136" s="194"/>
    </row>
    <row r="137" spans="1:12" ht="17.25" x14ac:dyDescent="0.15">
      <c r="A137" s="44" t="s">
        <v>0</v>
      </c>
      <c r="B137" s="212" t="s">
        <v>14</v>
      </c>
      <c r="C137" s="213"/>
      <c r="D137" s="63"/>
      <c r="E137" s="216" t="str">
        <f>IF(D137="出席","5,000円","")</f>
        <v/>
      </c>
      <c r="F137" s="217"/>
      <c r="G137" s="217"/>
      <c r="H137" s="218"/>
      <c r="I137" s="195" t="str">
        <f>IF(COUNTIF(D136,"*７．*")=1,"各日の参加・不参加を選択してください","")</f>
        <v/>
      </c>
      <c r="J137" s="196"/>
      <c r="K137" s="196"/>
      <c r="L137" s="196"/>
    </row>
    <row r="138" spans="1:12" ht="17.25" x14ac:dyDescent="0.15">
      <c r="A138" s="44"/>
      <c r="B138" s="53"/>
      <c r="C138" s="54"/>
      <c r="D138" s="53"/>
      <c r="E138" s="53"/>
      <c r="F138" s="53"/>
      <c r="G138" s="53"/>
      <c r="H138" s="53"/>
    </row>
    <row r="139" spans="1:12" ht="18.75" customHeight="1" x14ac:dyDescent="0.15">
      <c r="A139" s="37"/>
      <c r="B139" s="37" t="s">
        <v>55</v>
      </c>
      <c r="C139" s="204" t="str">
        <f>IF(AND((COUNTA(D140:D144)=0),(COUNTA(G141:H141)=0)),"",(IF(AND((COUNTIF(D140:D144,"")=0),(COUNTIF(G141:H141,"")=0)),"","未入力項目があります")))</f>
        <v/>
      </c>
      <c r="D139" s="204"/>
      <c r="E139" s="37"/>
      <c r="F139" s="37"/>
      <c r="G139" s="37"/>
      <c r="H139" s="37"/>
    </row>
    <row r="140" spans="1:12" ht="17.25" x14ac:dyDescent="0.15">
      <c r="A140" s="207" t="s">
        <v>0</v>
      </c>
      <c r="B140" s="209" t="s">
        <v>130</v>
      </c>
      <c r="C140" s="41" t="s">
        <v>6</v>
      </c>
      <c r="D140" s="202"/>
      <c r="E140" s="211"/>
      <c r="F140" s="203"/>
      <c r="G140" s="42" t="s">
        <v>77</v>
      </c>
      <c r="H140" s="42" t="s">
        <v>78</v>
      </c>
    </row>
    <row r="141" spans="1:12" ht="17.25" x14ac:dyDescent="0.15">
      <c r="A141" s="208"/>
      <c r="B141" s="210"/>
      <c r="C141" s="43"/>
      <c r="D141" s="202"/>
      <c r="E141" s="211"/>
      <c r="F141" s="203"/>
      <c r="G141" s="61"/>
      <c r="H141" s="62"/>
      <c r="I141" s="200" t="str">
        <f>IF(I142="","",IF(COUNTIF(I142,"*10*")=1,IF(OR((I143=""),(K143="")),"未入力項目があります",IF(AND((I143="不参加"),(K143="不参加")),"エラー；少なくともいずれかは参加にしてください",""))))</f>
        <v/>
      </c>
      <c r="J141" s="201"/>
      <c r="K141" s="201"/>
      <c r="L141" s="201"/>
    </row>
    <row r="142" spans="1:12" ht="17.25" x14ac:dyDescent="0.15">
      <c r="A142" s="44" t="s">
        <v>76</v>
      </c>
      <c r="B142" s="212" t="s">
        <v>99</v>
      </c>
      <c r="C142" s="213"/>
      <c r="D142" s="202"/>
      <c r="E142" s="211"/>
      <c r="F142" s="211"/>
      <c r="G142" s="211"/>
      <c r="H142" s="203"/>
      <c r="I142" s="197" t="str">
        <f>IF(COUNTIF(D143,"*７．*")=1,"10/6（ﾜｰｸｼｮｯﾌﾟ）","")</f>
        <v/>
      </c>
      <c r="J142" s="198"/>
      <c r="K142" s="199" t="str">
        <f>IF(COUNTIF(D143,"*７．*")=1,"10/7（ﾐﾆ巡検）","")</f>
        <v/>
      </c>
      <c r="L142" s="198"/>
    </row>
    <row r="143" spans="1:12" ht="17.25" x14ac:dyDescent="0.15">
      <c r="A143" s="44" t="s">
        <v>0</v>
      </c>
      <c r="B143" s="212" t="s">
        <v>3</v>
      </c>
      <c r="C143" s="213"/>
      <c r="D143" s="214"/>
      <c r="E143" s="215"/>
      <c r="F143" s="215"/>
      <c r="G143" s="215"/>
      <c r="H143" s="215"/>
      <c r="I143" s="192"/>
      <c r="J143" s="193"/>
      <c r="K143" s="194"/>
      <c r="L143" s="194"/>
    </row>
    <row r="144" spans="1:12" ht="17.25" x14ac:dyDescent="0.15">
      <c r="A144" s="44" t="s">
        <v>0</v>
      </c>
      <c r="B144" s="212" t="s">
        <v>14</v>
      </c>
      <c r="C144" s="213"/>
      <c r="D144" s="63"/>
      <c r="E144" s="216" t="str">
        <f>IF(D144="出席","5,000円","")</f>
        <v/>
      </c>
      <c r="F144" s="217"/>
      <c r="G144" s="217"/>
      <c r="H144" s="218"/>
      <c r="I144" s="195" t="str">
        <f>IF(COUNTIF(D143,"*７．*")=1,"各日の参加・不参加を選択してください","")</f>
        <v/>
      </c>
      <c r="J144" s="196"/>
      <c r="K144" s="196"/>
      <c r="L144" s="196"/>
    </row>
    <row r="145" spans="1:12" ht="17.25" x14ac:dyDescent="0.15">
      <c r="A145" s="44"/>
      <c r="B145" s="53"/>
      <c r="C145" s="54"/>
      <c r="D145" s="53"/>
      <c r="E145" s="53"/>
      <c r="F145" s="53"/>
      <c r="G145" s="53"/>
      <c r="H145" s="53"/>
    </row>
    <row r="146" spans="1:12" ht="18.75" customHeight="1" x14ac:dyDescent="0.15">
      <c r="A146" s="37"/>
      <c r="B146" s="37" t="s">
        <v>56</v>
      </c>
      <c r="C146" s="204" t="str">
        <f>IF(AND((COUNTA(D147:D151)=0),(COUNTA(G148:H148)=0)),"",(IF(AND((COUNTIF(D147:D151,"")=0),(COUNTIF(G148:H148,"")=0)),"","未入力項目があります")))</f>
        <v/>
      </c>
      <c r="D146" s="204"/>
      <c r="E146" s="37"/>
      <c r="F146" s="37"/>
      <c r="G146" s="37"/>
      <c r="H146" s="37"/>
    </row>
    <row r="147" spans="1:12" ht="17.25" x14ac:dyDescent="0.15">
      <c r="A147" s="207" t="s">
        <v>0</v>
      </c>
      <c r="B147" s="209" t="s">
        <v>130</v>
      </c>
      <c r="C147" s="41" t="s">
        <v>6</v>
      </c>
      <c r="D147" s="202"/>
      <c r="E147" s="211"/>
      <c r="F147" s="203"/>
      <c r="G147" s="42" t="s">
        <v>77</v>
      </c>
      <c r="H147" s="42" t="s">
        <v>78</v>
      </c>
    </row>
    <row r="148" spans="1:12" ht="17.25" x14ac:dyDescent="0.15">
      <c r="A148" s="208"/>
      <c r="B148" s="210"/>
      <c r="C148" s="43"/>
      <c r="D148" s="202"/>
      <c r="E148" s="211"/>
      <c r="F148" s="203"/>
      <c r="G148" s="61"/>
      <c r="H148" s="62"/>
      <c r="I148" s="200" t="str">
        <f>IF(I149="","",IF(COUNTIF(I149,"*10*")=1,IF(OR((I150=""),(K150="")),"未入力項目があります",IF(AND((I150="不参加"),(K150="不参加")),"エラー；少なくともいずれかは参加にしてください",""))))</f>
        <v/>
      </c>
      <c r="J148" s="201"/>
      <c r="K148" s="201"/>
      <c r="L148" s="201"/>
    </row>
    <row r="149" spans="1:12" ht="17.25" x14ac:dyDescent="0.15">
      <c r="A149" s="44" t="s">
        <v>76</v>
      </c>
      <c r="B149" s="212" t="s">
        <v>99</v>
      </c>
      <c r="C149" s="213"/>
      <c r="D149" s="202"/>
      <c r="E149" s="211"/>
      <c r="F149" s="211"/>
      <c r="G149" s="211"/>
      <c r="H149" s="203"/>
      <c r="I149" s="197" t="str">
        <f>IF(COUNTIF(D150,"*７．*")=1,"10/6（ﾜｰｸｼｮｯﾌﾟ）","")</f>
        <v/>
      </c>
      <c r="J149" s="198"/>
      <c r="K149" s="199" t="str">
        <f>IF(COUNTIF(D150,"*７．*")=1,"10/7（ﾐﾆ巡検）","")</f>
        <v/>
      </c>
      <c r="L149" s="198"/>
    </row>
    <row r="150" spans="1:12" ht="17.25" x14ac:dyDescent="0.15">
      <c r="A150" s="44" t="s">
        <v>0</v>
      </c>
      <c r="B150" s="212" t="s">
        <v>3</v>
      </c>
      <c r="C150" s="213"/>
      <c r="D150" s="214"/>
      <c r="E150" s="215"/>
      <c r="F150" s="215"/>
      <c r="G150" s="215"/>
      <c r="H150" s="215"/>
      <c r="I150" s="192"/>
      <c r="J150" s="193"/>
      <c r="K150" s="194"/>
      <c r="L150" s="194"/>
    </row>
    <row r="151" spans="1:12" ht="17.25" x14ac:dyDescent="0.15">
      <c r="A151" s="44" t="s">
        <v>0</v>
      </c>
      <c r="B151" s="212" t="s">
        <v>14</v>
      </c>
      <c r="C151" s="213"/>
      <c r="D151" s="63"/>
      <c r="E151" s="216" t="str">
        <f>IF(D151="出席","5,000円","")</f>
        <v/>
      </c>
      <c r="F151" s="217"/>
      <c r="G151" s="217"/>
      <c r="H151" s="218"/>
      <c r="I151" s="195" t="str">
        <f>IF(COUNTIF(D150,"*７．*")=1,"各日の参加・不参加を選択してください","")</f>
        <v/>
      </c>
      <c r="J151" s="196"/>
      <c r="K151" s="196"/>
      <c r="L151" s="196"/>
    </row>
    <row r="152" spans="1:12" ht="17.25" x14ac:dyDescent="0.15">
      <c r="A152" s="44"/>
      <c r="B152" s="53"/>
      <c r="C152" s="54"/>
      <c r="D152" s="53"/>
      <c r="E152" s="53"/>
      <c r="F152" s="53"/>
      <c r="G152" s="53"/>
      <c r="H152" s="53"/>
    </row>
    <row r="153" spans="1:12" ht="18.75" customHeight="1" x14ac:dyDescent="0.15">
      <c r="A153" s="37"/>
      <c r="B153" s="37" t="s">
        <v>57</v>
      </c>
      <c r="C153" s="204" t="str">
        <f>IF(AND((COUNTA(D154:D158)=0),(COUNTA(G155:H155)=0)),"",(IF(AND((COUNTIF(D154:D158,"")=0),(COUNTIF(G155:H155,"")=0)),"","未入力項目があります")))</f>
        <v/>
      </c>
      <c r="D153" s="204"/>
      <c r="E153" s="37"/>
      <c r="F153" s="37"/>
      <c r="G153" s="37"/>
      <c r="H153" s="37"/>
    </row>
    <row r="154" spans="1:12" ht="17.25" x14ac:dyDescent="0.15">
      <c r="A154" s="207" t="s">
        <v>0</v>
      </c>
      <c r="B154" s="209" t="s">
        <v>130</v>
      </c>
      <c r="C154" s="41" t="s">
        <v>6</v>
      </c>
      <c r="D154" s="202"/>
      <c r="E154" s="211"/>
      <c r="F154" s="203"/>
      <c r="G154" s="42" t="s">
        <v>77</v>
      </c>
      <c r="H154" s="42" t="s">
        <v>78</v>
      </c>
    </row>
    <row r="155" spans="1:12" ht="17.25" x14ac:dyDescent="0.15">
      <c r="A155" s="208"/>
      <c r="B155" s="210"/>
      <c r="C155" s="43"/>
      <c r="D155" s="202"/>
      <c r="E155" s="211"/>
      <c r="F155" s="203"/>
      <c r="G155" s="61"/>
      <c r="H155" s="62"/>
      <c r="I155" s="200" t="str">
        <f>IF(I156="","",IF(COUNTIF(I156,"*10*")=1,IF(OR((I157=""),(K157="")),"未入力項目があります",IF(AND((I157="不参加"),(K157="不参加")),"エラー；少なくともいずれかは参加にしてください",""))))</f>
        <v/>
      </c>
      <c r="J155" s="201"/>
      <c r="K155" s="201"/>
      <c r="L155" s="201"/>
    </row>
    <row r="156" spans="1:12" ht="17.25" x14ac:dyDescent="0.15">
      <c r="A156" s="44" t="s">
        <v>76</v>
      </c>
      <c r="B156" s="212" t="s">
        <v>99</v>
      </c>
      <c r="C156" s="213"/>
      <c r="D156" s="202"/>
      <c r="E156" s="211"/>
      <c r="F156" s="211"/>
      <c r="G156" s="211"/>
      <c r="H156" s="203"/>
      <c r="I156" s="197" t="str">
        <f>IF(COUNTIF(D157,"*７．*")=1,"10/6（ﾜｰｸｼｮｯﾌﾟ）","")</f>
        <v/>
      </c>
      <c r="J156" s="198"/>
      <c r="K156" s="199" t="str">
        <f>IF(COUNTIF(D157,"*７．*")=1,"10/7（ﾐﾆ巡検）","")</f>
        <v/>
      </c>
      <c r="L156" s="198"/>
    </row>
    <row r="157" spans="1:12" ht="17.25" x14ac:dyDescent="0.15">
      <c r="A157" s="44" t="s">
        <v>0</v>
      </c>
      <c r="B157" s="212" t="s">
        <v>3</v>
      </c>
      <c r="C157" s="213"/>
      <c r="D157" s="214"/>
      <c r="E157" s="215"/>
      <c r="F157" s="215"/>
      <c r="G157" s="215"/>
      <c r="H157" s="215"/>
      <c r="I157" s="192"/>
      <c r="J157" s="193"/>
      <c r="K157" s="194"/>
      <c r="L157" s="194"/>
    </row>
    <row r="158" spans="1:12" ht="17.25" x14ac:dyDescent="0.15">
      <c r="A158" s="44" t="s">
        <v>0</v>
      </c>
      <c r="B158" s="212" t="s">
        <v>14</v>
      </c>
      <c r="C158" s="213"/>
      <c r="D158" s="63"/>
      <c r="E158" s="216" t="str">
        <f>IF(D158="出席","5,000円","")</f>
        <v/>
      </c>
      <c r="F158" s="217"/>
      <c r="G158" s="217"/>
      <c r="H158" s="218"/>
      <c r="I158" s="195" t="str">
        <f>IF(COUNTIF(D157,"*７．*")=1,"各日の参加・不参加を選択してください","")</f>
        <v/>
      </c>
      <c r="J158" s="196"/>
      <c r="K158" s="196"/>
      <c r="L158" s="196"/>
    </row>
    <row r="159" spans="1:12" x14ac:dyDescent="0.15">
      <c r="A159" s="37"/>
      <c r="B159" s="37"/>
      <c r="C159" s="37"/>
      <c r="D159" s="37"/>
      <c r="E159" s="37"/>
      <c r="F159" s="37"/>
      <c r="G159" s="37"/>
      <c r="H159" s="37"/>
    </row>
    <row r="160" spans="1:12" x14ac:dyDescent="0.15">
      <c r="A160" s="37"/>
      <c r="B160" s="37"/>
      <c r="C160" s="37"/>
      <c r="D160" s="37"/>
      <c r="E160" s="37"/>
      <c r="F160" s="37"/>
      <c r="G160" s="37"/>
      <c r="H160" s="37"/>
    </row>
  </sheetData>
  <sheetProtection algorithmName="SHA-512" hashValue="CwPo4iISwVIzJSpIpXnsv6Ah/T0rrXF44kplZqGCkG0d4MqqqHsP/Bb7vrs8l6o/8jcOcy6HAJZCkAhjvccxug==" saltValue="gtQFaQKzKz+3mRELQQfdZQ==" spinCount="100000" sheet="1" objects="1" scenarios="1" selectLockedCells="1"/>
  <dataConsolidate/>
  <mergeCells count="362">
    <mergeCell ref="E11:H11"/>
    <mergeCell ref="C97:D97"/>
    <mergeCell ref="C104:D104"/>
    <mergeCell ref="C111:D111"/>
    <mergeCell ref="C118:D118"/>
    <mergeCell ref="C125:D125"/>
    <mergeCell ref="C132:D132"/>
    <mergeCell ref="C139:D139"/>
    <mergeCell ref="C146:D146"/>
    <mergeCell ref="D14:H14"/>
    <mergeCell ref="D15:E15"/>
    <mergeCell ref="D17:E17"/>
    <mergeCell ref="E20:H20"/>
    <mergeCell ref="E21:H21"/>
    <mergeCell ref="B30:C30"/>
    <mergeCell ref="D30:H30"/>
    <mergeCell ref="B31:C31"/>
    <mergeCell ref="D31:H31"/>
    <mergeCell ref="E23:H23"/>
    <mergeCell ref="E24:H24"/>
    <mergeCell ref="B16:C16"/>
    <mergeCell ref="F16:H16"/>
    <mergeCell ref="D134:F134"/>
    <mergeCell ref="B135:C135"/>
    <mergeCell ref="D135:H135"/>
    <mergeCell ref="B136:C136"/>
    <mergeCell ref="D136:H136"/>
    <mergeCell ref="B137:C137"/>
    <mergeCell ref="E137:H137"/>
    <mergeCell ref="D121:H121"/>
    <mergeCell ref="B122:C122"/>
    <mergeCell ref="D122:H122"/>
    <mergeCell ref="B123:C123"/>
    <mergeCell ref="E123:H123"/>
    <mergeCell ref="F15:H15"/>
    <mergeCell ref="A3:C3"/>
    <mergeCell ref="D8:F8"/>
    <mergeCell ref="D9:F9"/>
    <mergeCell ref="A26:C26"/>
    <mergeCell ref="A28:A29"/>
    <mergeCell ref="B28:B29"/>
    <mergeCell ref="D28:F28"/>
    <mergeCell ref="D29:F29"/>
    <mergeCell ref="A8:A9"/>
    <mergeCell ref="D19:H19"/>
    <mergeCell ref="B19:C19"/>
    <mergeCell ref="B20:C20"/>
    <mergeCell ref="B21:C21"/>
    <mergeCell ref="A11:A13"/>
    <mergeCell ref="D12:E12"/>
    <mergeCell ref="D18:H18"/>
    <mergeCell ref="B8:B9"/>
    <mergeCell ref="B11:B13"/>
    <mergeCell ref="B10:C10"/>
    <mergeCell ref="B18:C18"/>
    <mergeCell ref="D13:H13"/>
    <mergeCell ref="C7:D7"/>
    <mergeCell ref="F12:H12"/>
    <mergeCell ref="A35:A36"/>
    <mergeCell ref="B35:B36"/>
    <mergeCell ref="D35:F35"/>
    <mergeCell ref="D36:F36"/>
    <mergeCell ref="E32:H32"/>
    <mergeCell ref="B37:C37"/>
    <mergeCell ref="D37:H37"/>
    <mergeCell ref="B38:C38"/>
    <mergeCell ref="D38:H38"/>
    <mergeCell ref="C34:D34"/>
    <mergeCell ref="B32:C32"/>
    <mergeCell ref="A42:A43"/>
    <mergeCell ref="B42:B43"/>
    <mergeCell ref="D42:F42"/>
    <mergeCell ref="D43:F43"/>
    <mergeCell ref="E39:H39"/>
    <mergeCell ref="B44:C44"/>
    <mergeCell ref="D44:H44"/>
    <mergeCell ref="B45:C45"/>
    <mergeCell ref="D45:H45"/>
    <mergeCell ref="C41:D41"/>
    <mergeCell ref="B39:C39"/>
    <mergeCell ref="A49:A50"/>
    <mergeCell ref="B49:B50"/>
    <mergeCell ref="D49:F49"/>
    <mergeCell ref="D50:F50"/>
    <mergeCell ref="E46:H46"/>
    <mergeCell ref="B51:C51"/>
    <mergeCell ref="D51:H51"/>
    <mergeCell ref="B52:C52"/>
    <mergeCell ref="D52:H52"/>
    <mergeCell ref="C48:D48"/>
    <mergeCell ref="B46:C46"/>
    <mergeCell ref="A56:A57"/>
    <mergeCell ref="B56:B57"/>
    <mergeCell ref="D56:F56"/>
    <mergeCell ref="D57:F57"/>
    <mergeCell ref="E53:H53"/>
    <mergeCell ref="B58:C58"/>
    <mergeCell ref="D58:H58"/>
    <mergeCell ref="B59:C59"/>
    <mergeCell ref="D59:H59"/>
    <mergeCell ref="C55:D55"/>
    <mergeCell ref="B53:C53"/>
    <mergeCell ref="A63:A64"/>
    <mergeCell ref="B63:B64"/>
    <mergeCell ref="D63:F63"/>
    <mergeCell ref="D64:F64"/>
    <mergeCell ref="E60:H60"/>
    <mergeCell ref="B65:C65"/>
    <mergeCell ref="D65:H65"/>
    <mergeCell ref="B66:C66"/>
    <mergeCell ref="D66:H66"/>
    <mergeCell ref="C62:D62"/>
    <mergeCell ref="B60:C60"/>
    <mergeCell ref="B67:C67"/>
    <mergeCell ref="A70:A71"/>
    <mergeCell ref="B70:B71"/>
    <mergeCell ref="D70:F70"/>
    <mergeCell ref="D71:F71"/>
    <mergeCell ref="E67:H67"/>
    <mergeCell ref="B72:C72"/>
    <mergeCell ref="D72:H72"/>
    <mergeCell ref="B73:C73"/>
    <mergeCell ref="D73:H73"/>
    <mergeCell ref="C69:D69"/>
    <mergeCell ref="B74:C74"/>
    <mergeCell ref="A77:A78"/>
    <mergeCell ref="B77:B78"/>
    <mergeCell ref="D77:F77"/>
    <mergeCell ref="D78:F78"/>
    <mergeCell ref="E74:H74"/>
    <mergeCell ref="A91:A92"/>
    <mergeCell ref="B91:B92"/>
    <mergeCell ref="D91:F91"/>
    <mergeCell ref="D92:F92"/>
    <mergeCell ref="B79:C79"/>
    <mergeCell ref="D79:H79"/>
    <mergeCell ref="B80:C80"/>
    <mergeCell ref="D80:H80"/>
    <mergeCell ref="B81:C81"/>
    <mergeCell ref="A84:A85"/>
    <mergeCell ref="B84:B85"/>
    <mergeCell ref="D84:F84"/>
    <mergeCell ref="D85:F85"/>
    <mergeCell ref="E81:H81"/>
    <mergeCell ref="C83:D83"/>
    <mergeCell ref="C90:D90"/>
    <mergeCell ref="C76:D76"/>
    <mergeCell ref="B93:C93"/>
    <mergeCell ref="D93:H93"/>
    <mergeCell ref="B94:C94"/>
    <mergeCell ref="D94:H94"/>
    <mergeCell ref="B95:C95"/>
    <mergeCell ref="B86:C86"/>
    <mergeCell ref="D86:H86"/>
    <mergeCell ref="B87:C87"/>
    <mergeCell ref="D87:H87"/>
    <mergeCell ref="B88:C88"/>
    <mergeCell ref="E88:H88"/>
    <mergeCell ref="E95:H95"/>
    <mergeCell ref="A98:A99"/>
    <mergeCell ref="B98:B99"/>
    <mergeCell ref="D98:F98"/>
    <mergeCell ref="D99:F99"/>
    <mergeCell ref="B100:C100"/>
    <mergeCell ref="D100:H100"/>
    <mergeCell ref="B101:C101"/>
    <mergeCell ref="D101:H101"/>
    <mergeCell ref="B102:C102"/>
    <mergeCell ref="E102:H102"/>
    <mergeCell ref="A105:A106"/>
    <mergeCell ref="B105:B106"/>
    <mergeCell ref="D105:F105"/>
    <mergeCell ref="D106:F106"/>
    <mergeCell ref="B107:C107"/>
    <mergeCell ref="D107:H107"/>
    <mergeCell ref="B108:C108"/>
    <mergeCell ref="D108:H108"/>
    <mergeCell ref="B109:C109"/>
    <mergeCell ref="E109:H109"/>
    <mergeCell ref="A112:A113"/>
    <mergeCell ref="B112:B113"/>
    <mergeCell ref="D112:F112"/>
    <mergeCell ref="D113:F113"/>
    <mergeCell ref="B114:C114"/>
    <mergeCell ref="D114:H114"/>
    <mergeCell ref="B115:C115"/>
    <mergeCell ref="D115:H115"/>
    <mergeCell ref="B116:C116"/>
    <mergeCell ref="E116:H116"/>
    <mergeCell ref="B158:C158"/>
    <mergeCell ref="E158:H158"/>
    <mergeCell ref="A147:A148"/>
    <mergeCell ref="B147:B148"/>
    <mergeCell ref="D147:F147"/>
    <mergeCell ref="D148:F148"/>
    <mergeCell ref="B149:C149"/>
    <mergeCell ref="D149:H149"/>
    <mergeCell ref="B150:C150"/>
    <mergeCell ref="D150:H150"/>
    <mergeCell ref="B151:C151"/>
    <mergeCell ref="E151:H151"/>
    <mergeCell ref="A154:A155"/>
    <mergeCell ref="B154:B155"/>
    <mergeCell ref="D154:F154"/>
    <mergeCell ref="D155:F155"/>
    <mergeCell ref="C153:D153"/>
    <mergeCell ref="A133:A134"/>
    <mergeCell ref="B133:B134"/>
    <mergeCell ref="D133:F133"/>
    <mergeCell ref="I30:J30"/>
    <mergeCell ref="K30:L30"/>
    <mergeCell ref="B156:C156"/>
    <mergeCell ref="D156:H156"/>
    <mergeCell ref="B157:C157"/>
    <mergeCell ref="D157:H157"/>
    <mergeCell ref="A126:A127"/>
    <mergeCell ref="B126:B127"/>
    <mergeCell ref="D126:F126"/>
    <mergeCell ref="D127:F127"/>
    <mergeCell ref="B128:C128"/>
    <mergeCell ref="D128:H128"/>
    <mergeCell ref="B129:C129"/>
    <mergeCell ref="D129:H129"/>
    <mergeCell ref="B130:C130"/>
    <mergeCell ref="E130:H130"/>
    <mergeCell ref="A119:A120"/>
    <mergeCell ref="B119:B120"/>
    <mergeCell ref="D119:F119"/>
    <mergeCell ref="D120:F120"/>
    <mergeCell ref="B121:C121"/>
    <mergeCell ref="A140:A141"/>
    <mergeCell ref="B140:B141"/>
    <mergeCell ref="D140:F140"/>
    <mergeCell ref="D141:F141"/>
    <mergeCell ref="B142:C142"/>
    <mergeCell ref="D142:H142"/>
    <mergeCell ref="B143:C143"/>
    <mergeCell ref="D143:H143"/>
    <mergeCell ref="B144:C144"/>
    <mergeCell ref="E144:H144"/>
    <mergeCell ref="I31:J31"/>
    <mergeCell ref="K31:L31"/>
    <mergeCell ref="I20:L20"/>
    <mergeCell ref="I32:L32"/>
    <mergeCell ref="I37:J37"/>
    <mergeCell ref="K37:L37"/>
    <mergeCell ref="D16:E16"/>
    <mergeCell ref="C27:D27"/>
    <mergeCell ref="I36:L36"/>
    <mergeCell ref="I29:L29"/>
    <mergeCell ref="I17:L17"/>
    <mergeCell ref="I18:J18"/>
    <mergeCell ref="K18:L18"/>
    <mergeCell ref="I19:J19"/>
    <mergeCell ref="K19:L19"/>
    <mergeCell ref="B22:C22"/>
    <mergeCell ref="I38:J38"/>
    <mergeCell ref="K38:L38"/>
    <mergeCell ref="I39:L39"/>
    <mergeCell ref="I44:J44"/>
    <mergeCell ref="K44:L44"/>
    <mergeCell ref="I45:J45"/>
    <mergeCell ref="K45:L45"/>
    <mergeCell ref="I46:L46"/>
    <mergeCell ref="I51:J51"/>
    <mergeCell ref="K51:L51"/>
    <mergeCell ref="I43:L43"/>
    <mergeCell ref="I50:L50"/>
    <mergeCell ref="I52:J52"/>
    <mergeCell ref="K52:L52"/>
    <mergeCell ref="I53:L53"/>
    <mergeCell ref="I58:J58"/>
    <mergeCell ref="K58:L58"/>
    <mergeCell ref="I59:J59"/>
    <mergeCell ref="K59:L59"/>
    <mergeCell ref="I60:L60"/>
    <mergeCell ref="I65:J65"/>
    <mergeCell ref="K65:L65"/>
    <mergeCell ref="I57:L57"/>
    <mergeCell ref="I64:L64"/>
    <mergeCell ref="I66:J66"/>
    <mergeCell ref="K66:L66"/>
    <mergeCell ref="I67:L67"/>
    <mergeCell ref="I72:J72"/>
    <mergeCell ref="K72:L72"/>
    <mergeCell ref="I73:J73"/>
    <mergeCell ref="K73:L73"/>
    <mergeCell ref="I74:L74"/>
    <mergeCell ref="I79:J79"/>
    <mergeCell ref="K79:L79"/>
    <mergeCell ref="I71:L71"/>
    <mergeCell ref="I78:L78"/>
    <mergeCell ref="I80:J80"/>
    <mergeCell ref="K80:L80"/>
    <mergeCell ref="I81:L81"/>
    <mergeCell ref="I86:J86"/>
    <mergeCell ref="K86:L86"/>
    <mergeCell ref="I87:J87"/>
    <mergeCell ref="K87:L87"/>
    <mergeCell ref="I88:L88"/>
    <mergeCell ref="I93:J93"/>
    <mergeCell ref="K93:L93"/>
    <mergeCell ref="I85:L85"/>
    <mergeCell ref="I92:L92"/>
    <mergeCell ref="I94:J94"/>
    <mergeCell ref="K94:L94"/>
    <mergeCell ref="I95:L95"/>
    <mergeCell ref="I100:J100"/>
    <mergeCell ref="K100:L100"/>
    <mergeCell ref="I101:J101"/>
    <mergeCell ref="K101:L101"/>
    <mergeCell ref="I102:L102"/>
    <mergeCell ref="I107:J107"/>
    <mergeCell ref="K107:L107"/>
    <mergeCell ref="I99:L99"/>
    <mergeCell ref="I106:L106"/>
    <mergeCell ref="I108:J108"/>
    <mergeCell ref="K108:L108"/>
    <mergeCell ref="I109:L109"/>
    <mergeCell ref="I114:J114"/>
    <mergeCell ref="K114:L114"/>
    <mergeCell ref="I115:J115"/>
    <mergeCell ref="K115:L115"/>
    <mergeCell ref="I116:L116"/>
    <mergeCell ref="I121:J121"/>
    <mergeCell ref="K121:L121"/>
    <mergeCell ref="I113:L113"/>
    <mergeCell ref="I120:L120"/>
    <mergeCell ref="I123:L123"/>
    <mergeCell ref="I128:J128"/>
    <mergeCell ref="K128:L128"/>
    <mergeCell ref="I129:J129"/>
    <mergeCell ref="K129:L129"/>
    <mergeCell ref="I130:L130"/>
    <mergeCell ref="I135:J135"/>
    <mergeCell ref="K135:L135"/>
    <mergeCell ref="I127:L127"/>
    <mergeCell ref="I134:L134"/>
    <mergeCell ref="A2:H2"/>
    <mergeCell ref="I150:J150"/>
    <mergeCell ref="K150:L150"/>
    <mergeCell ref="I151:L151"/>
    <mergeCell ref="I156:J156"/>
    <mergeCell ref="K156:L156"/>
    <mergeCell ref="I157:J157"/>
    <mergeCell ref="K157:L157"/>
    <mergeCell ref="I158:L158"/>
    <mergeCell ref="I136:J136"/>
    <mergeCell ref="K136:L136"/>
    <mergeCell ref="I137:L137"/>
    <mergeCell ref="I142:J142"/>
    <mergeCell ref="K142:L142"/>
    <mergeCell ref="I143:J143"/>
    <mergeCell ref="K143:L143"/>
    <mergeCell ref="I144:L144"/>
    <mergeCell ref="I149:J149"/>
    <mergeCell ref="K149:L149"/>
    <mergeCell ref="I141:L141"/>
    <mergeCell ref="I148:L148"/>
    <mergeCell ref="I155:L155"/>
    <mergeCell ref="I122:J122"/>
    <mergeCell ref="K122:L122"/>
  </mergeCells>
  <phoneticPr fontId="1"/>
  <conditionalFormatting sqref="C17:C21 C31:C36 C38:C43 C45:C50 C52:C57 C59:C64 C66:C71 C73:C78 C80:C85 C87:C92 C94:C99 C101:C106 C108:C113 C115:C120 C122:C127 C129:C134 C136:C141 C143:C148 C150:C155 C157:C1048576 C3:C4 C7:C15 C23:C29">
    <cfRule type="containsText" dxfId="154" priority="372" operator="containsText" text="未入力">
      <formula>NOT(ISERROR(SEARCH("未入力",C3)))</formula>
    </cfRule>
  </conditionalFormatting>
  <conditionalFormatting sqref="I18:J18">
    <cfRule type="containsText" dxfId="153" priority="367" operator="containsText" text="10/6（ﾜｰｸｼｮｯﾌﾟ）">
      <formula>NOT(ISERROR(SEARCH("10/6（ﾜｰｸｼｮｯﾌﾟ）",I18)))</formula>
    </cfRule>
  </conditionalFormatting>
  <conditionalFormatting sqref="I20:L20">
    <cfRule type="containsText" dxfId="152" priority="365" operator="containsText" text="参加">
      <formula>NOT(ISERROR(SEARCH("参加",I20)))</formula>
    </cfRule>
  </conditionalFormatting>
  <conditionalFormatting sqref="I17:L17">
    <cfRule type="containsText" dxfId="151" priority="363" operator="containsText" text="未入力">
      <formula>NOT(ISERROR(SEARCH("未入力",I17)))</formula>
    </cfRule>
    <cfRule type="containsText" dxfId="150" priority="364" operator="containsText" text="エラー">
      <formula>NOT(ISERROR(SEARCH("エラー",I17)))</formula>
    </cfRule>
  </conditionalFormatting>
  <conditionalFormatting sqref="C30">
    <cfRule type="containsText" dxfId="149" priority="267" operator="containsText" text="未入力">
      <formula>NOT(ISERROR(SEARCH("未入力",C30)))</formula>
    </cfRule>
  </conditionalFormatting>
  <conditionalFormatting sqref="C37">
    <cfRule type="containsText" dxfId="148" priority="266" operator="containsText" text="未入力">
      <formula>NOT(ISERROR(SEARCH("未入力",C37)))</formula>
    </cfRule>
  </conditionalFormatting>
  <conditionalFormatting sqref="C44">
    <cfRule type="containsText" dxfId="147" priority="265" operator="containsText" text="未入力">
      <formula>NOT(ISERROR(SEARCH("未入力",C44)))</formula>
    </cfRule>
  </conditionalFormatting>
  <conditionalFormatting sqref="C51">
    <cfRule type="containsText" dxfId="146" priority="264" operator="containsText" text="未入力">
      <formula>NOT(ISERROR(SEARCH("未入力",C51)))</formula>
    </cfRule>
  </conditionalFormatting>
  <conditionalFormatting sqref="C58">
    <cfRule type="containsText" dxfId="145" priority="263" operator="containsText" text="未入力">
      <formula>NOT(ISERROR(SEARCH("未入力",C58)))</formula>
    </cfRule>
  </conditionalFormatting>
  <conditionalFormatting sqref="C65">
    <cfRule type="containsText" dxfId="144" priority="262" operator="containsText" text="未入力">
      <formula>NOT(ISERROR(SEARCH("未入力",C65)))</formula>
    </cfRule>
  </conditionalFormatting>
  <conditionalFormatting sqref="C72">
    <cfRule type="containsText" dxfId="143" priority="261" operator="containsText" text="未入力">
      <formula>NOT(ISERROR(SEARCH("未入力",C72)))</formula>
    </cfRule>
  </conditionalFormatting>
  <conditionalFormatting sqref="C79">
    <cfRule type="containsText" dxfId="142" priority="260" operator="containsText" text="未入力">
      <formula>NOT(ISERROR(SEARCH("未入力",C79)))</formula>
    </cfRule>
  </conditionalFormatting>
  <conditionalFormatting sqref="C86">
    <cfRule type="containsText" dxfId="141" priority="259" operator="containsText" text="未入力">
      <formula>NOT(ISERROR(SEARCH("未入力",C86)))</formula>
    </cfRule>
  </conditionalFormatting>
  <conditionalFormatting sqref="C93">
    <cfRule type="containsText" dxfId="140" priority="258" operator="containsText" text="未入力">
      <formula>NOT(ISERROR(SEARCH("未入力",C93)))</formula>
    </cfRule>
  </conditionalFormatting>
  <conditionalFormatting sqref="C100">
    <cfRule type="containsText" dxfId="139" priority="257" operator="containsText" text="未入力">
      <formula>NOT(ISERROR(SEARCH("未入力",C100)))</formula>
    </cfRule>
  </conditionalFormatting>
  <conditionalFormatting sqref="C107">
    <cfRule type="containsText" dxfId="138" priority="256" operator="containsText" text="未入力">
      <formula>NOT(ISERROR(SEARCH("未入力",C107)))</formula>
    </cfRule>
  </conditionalFormatting>
  <conditionalFormatting sqref="C114">
    <cfRule type="containsText" dxfId="137" priority="255" operator="containsText" text="未入力">
      <formula>NOT(ISERROR(SEARCH("未入力",C114)))</formula>
    </cfRule>
  </conditionalFormatting>
  <conditionalFormatting sqref="C121">
    <cfRule type="containsText" dxfId="136" priority="254" operator="containsText" text="未入力">
      <formula>NOT(ISERROR(SEARCH("未入力",C121)))</formula>
    </cfRule>
  </conditionalFormatting>
  <conditionalFormatting sqref="C128">
    <cfRule type="containsText" dxfId="135" priority="253" operator="containsText" text="未入力">
      <formula>NOT(ISERROR(SEARCH("未入力",C128)))</formula>
    </cfRule>
  </conditionalFormatting>
  <conditionalFormatting sqref="C135">
    <cfRule type="containsText" dxfId="134" priority="252" operator="containsText" text="未入力">
      <formula>NOT(ISERROR(SEARCH("未入力",C135)))</formula>
    </cfRule>
  </conditionalFormatting>
  <conditionalFormatting sqref="C142">
    <cfRule type="containsText" dxfId="133" priority="251" operator="containsText" text="未入力">
      <formula>NOT(ISERROR(SEARCH("未入力",C142)))</formula>
    </cfRule>
  </conditionalFormatting>
  <conditionalFormatting sqref="C149">
    <cfRule type="containsText" dxfId="132" priority="250" operator="containsText" text="未入力">
      <formula>NOT(ISERROR(SEARCH("未入力",C149)))</formula>
    </cfRule>
  </conditionalFormatting>
  <conditionalFormatting sqref="C156">
    <cfRule type="containsText" dxfId="131" priority="249" operator="containsText" text="未入力">
      <formula>NOT(ISERROR(SEARCH("未入力",C156)))</formula>
    </cfRule>
  </conditionalFormatting>
  <conditionalFormatting sqref="I19:L19">
    <cfRule type="containsText" dxfId="130" priority="155" operator="containsText" text="参加">
      <formula>NOT(ISERROR(SEARCH("参加",I19)))</formula>
    </cfRule>
  </conditionalFormatting>
  <conditionalFormatting sqref="K18:L18">
    <cfRule type="containsText" dxfId="129" priority="154" operator="containsText" text="ﾐﾆ巡検">
      <formula>NOT(ISERROR(SEARCH("ﾐﾆ巡検",K18)))</formula>
    </cfRule>
  </conditionalFormatting>
  <conditionalFormatting sqref="A2:H2">
    <cfRule type="containsText" dxfId="128" priority="151" operator="containsText" text="個人情報">
      <formula>NOT(ISERROR(SEARCH("個人情報",A2)))</formula>
    </cfRule>
  </conditionalFormatting>
  <conditionalFormatting sqref="C5:C6">
    <cfRule type="containsText" dxfId="127" priority="115" operator="containsText" text="未入力">
      <formula>NOT(ISERROR(SEARCH("未入力",C5)))</formula>
    </cfRule>
  </conditionalFormatting>
  <conditionalFormatting sqref="I30:J30">
    <cfRule type="containsText" dxfId="126" priority="114" operator="containsText" text="10/6（ﾜｰｸｼｮｯﾌﾟ）">
      <formula>NOT(ISERROR(SEARCH("10/6（ﾜｰｸｼｮｯﾌﾟ）",I30)))</formula>
    </cfRule>
  </conditionalFormatting>
  <conditionalFormatting sqref="I32:L32">
    <cfRule type="containsText" dxfId="125" priority="113" operator="containsText" text="参加">
      <formula>NOT(ISERROR(SEARCH("参加",I32)))</formula>
    </cfRule>
  </conditionalFormatting>
  <conditionalFormatting sqref="I29:L29">
    <cfRule type="containsText" dxfId="124" priority="111" operator="containsText" text="未入力">
      <formula>NOT(ISERROR(SEARCH("未入力",I29)))</formula>
    </cfRule>
    <cfRule type="containsText" dxfId="123" priority="112" operator="containsText" text="エラー">
      <formula>NOT(ISERROR(SEARCH("エラー",I29)))</formula>
    </cfRule>
  </conditionalFormatting>
  <conditionalFormatting sqref="I31:L31">
    <cfRule type="containsText" dxfId="122" priority="110" operator="containsText" text="参加">
      <formula>NOT(ISERROR(SEARCH("参加",I31)))</formula>
    </cfRule>
  </conditionalFormatting>
  <conditionalFormatting sqref="K30:L30">
    <cfRule type="containsText" dxfId="121" priority="109" operator="containsText" text="ﾐﾆ巡検">
      <formula>NOT(ISERROR(SEARCH("ﾐﾆ巡検",K30)))</formula>
    </cfRule>
  </conditionalFormatting>
  <conditionalFormatting sqref="I37:J37">
    <cfRule type="containsText" dxfId="120" priority="108" operator="containsText" text="10/6（ﾜｰｸｼｮｯﾌﾟ）">
      <formula>NOT(ISERROR(SEARCH("10/6（ﾜｰｸｼｮｯﾌﾟ）",I37)))</formula>
    </cfRule>
  </conditionalFormatting>
  <conditionalFormatting sqref="I39:L39">
    <cfRule type="containsText" dxfId="119" priority="107" operator="containsText" text="参加">
      <formula>NOT(ISERROR(SEARCH("参加",I39)))</formula>
    </cfRule>
  </conditionalFormatting>
  <conditionalFormatting sqref="I36:L36">
    <cfRule type="containsText" dxfId="118" priority="105" operator="containsText" text="未入力">
      <formula>NOT(ISERROR(SEARCH("未入力",I36)))</formula>
    </cfRule>
    <cfRule type="containsText" dxfId="117" priority="106" operator="containsText" text="エラー">
      <formula>NOT(ISERROR(SEARCH("エラー",I36)))</formula>
    </cfRule>
  </conditionalFormatting>
  <conditionalFormatting sqref="I38:L38">
    <cfRule type="containsText" dxfId="116" priority="104" operator="containsText" text="参加">
      <formula>NOT(ISERROR(SEARCH("参加",I38)))</formula>
    </cfRule>
  </conditionalFormatting>
  <conditionalFormatting sqref="K37:L37">
    <cfRule type="containsText" dxfId="115" priority="103" operator="containsText" text="ﾐﾆ巡検">
      <formula>NOT(ISERROR(SEARCH("ﾐﾆ巡検",K37)))</formula>
    </cfRule>
  </conditionalFormatting>
  <conditionalFormatting sqref="I44:J44">
    <cfRule type="containsText" dxfId="114" priority="102" operator="containsText" text="10/6（ﾜｰｸｼｮｯﾌﾟ）">
      <formula>NOT(ISERROR(SEARCH("10/6（ﾜｰｸｼｮｯﾌﾟ）",I44)))</formula>
    </cfRule>
  </conditionalFormatting>
  <conditionalFormatting sqref="I46:L46">
    <cfRule type="containsText" dxfId="113" priority="101" operator="containsText" text="参加">
      <formula>NOT(ISERROR(SEARCH("参加",I46)))</formula>
    </cfRule>
  </conditionalFormatting>
  <conditionalFormatting sqref="I43:L43">
    <cfRule type="containsText" dxfId="112" priority="99" operator="containsText" text="未入力">
      <formula>NOT(ISERROR(SEARCH("未入力",I43)))</formula>
    </cfRule>
    <cfRule type="containsText" dxfId="111" priority="100" operator="containsText" text="エラー">
      <formula>NOT(ISERROR(SEARCH("エラー",I43)))</formula>
    </cfRule>
  </conditionalFormatting>
  <conditionalFormatting sqref="I45:L45">
    <cfRule type="containsText" dxfId="110" priority="98" operator="containsText" text="参加">
      <formula>NOT(ISERROR(SEARCH("参加",I45)))</formula>
    </cfRule>
  </conditionalFormatting>
  <conditionalFormatting sqref="K44:L44">
    <cfRule type="containsText" dxfId="109" priority="97" operator="containsText" text="ﾐﾆ巡検">
      <formula>NOT(ISERROR(SEARCH("ﾐﾆ巡検",K44)))</formula>
    </cfRule>
  </conditionalFormatting>
  <conditionalFormatting sqref="I51:J51">
    <cfRule type="containsText" dxfId="108" priority="96" operator="containsText" text="10/6（ﾜｰｸｼｮｯﾌﾟ）">
      <formula>NOT(ISERROR(SEARCH("10/6（ﾜｰｸｼｮｯﾌﾟ）",I51)))</formula>
    </cfRule>
  </conditionalFormatting>
  <conditionalFormatting sqref="I53:L53">
    <cfRule type="containsText" dxfId="107" priority="95" operator="containsText" text="参加">
      <formula>NOT(ISERROR(SEARCH("参加",I53)))</formula>
    </cfRule>
  </conditionalFormatting>
  <conditionalFormatting sqref="I50:L50">
    <cfRule type="containsText" dxfId="106" priority="93" operator="containsText" text="未入力">
      <formula>NOT(ISERROR(SEARCH("未入力",I50)))</formula>
    </cfRule>
    <cfRule type="containsText" dxfId="105" priority="94" operator="containsText" text="エラー">
      <formula>NOT(ISERROR(SEARCH("エラー",I50)))</formula>
    </cfRule>
  </conditionalFormatting>
  <conditionalFormatting sqref="I52:L52">
    <cfRule type="containsText" dxfId="104" priority="92" operator="containsText" text="参加">
      <formula>NOT(ISERROR(SEARCH("参加",I52)))</formula>
    </cfRule>
  </conditionalFormatting>
  <conditionalFormatting sqref="K51:L51">
    <cfRule type="containsText" dxfId="103" priority="91" operator="containsText" text="ﾐﾆ巡検">
      <formula>NOT(ISERROR(SEARCH("ﾐﾆ巡検",K51)))</formula>
    </cfRule>
  </conditionalFormatting>
  <conditionalFormatting sqref="I58:J58">
    <cfRule type="containsText" dxfId="102" priority="90" operator="containsText" text="10/6（ﾜｰｸｼｮｯﾌﾟ）">
      <formula>NOT(ISERROR(SEARCH("10/6（ﾜｰｸｼｮｯﾌﾟ）",I58)))</formula>
    </cfRule>
  </conditionalFormatting>
  <conditionalFormatting sqref="I60:L60">
    <cfRule type="containsText" dxfId="101" priority="89" operator="containsText" text="参加">
      <formula>NOT(ISERROR(SEARCH("参加",I60)))</formula>
    </cfRule>
  </conditionalFormatting>
  <conditionalFormatting sqref="I57:L57">
    <cfRule type="containsText" dxfId="100" priority="87" operator="containsText" text="未入力">
      <formula>NOT(ISERROR(SEARCH("未入力",I57)))</formula>
    </cfRule>
    <cfRule type="containsText" dxfId="99" priority="88" operator="containsText" text="エラー">
      <formula>NOT(ISERROR(SEARCH("エラー",I57)))</formula>
    </cfRule>
  </conditionalFormatting>
  <conditionalFormatting sqref="I59:L59">
    <cfRule type="containsText" dxfId="98" priority="86" operator="containsText" text="参加">
      <formula>NOT(ISERROR(SEARCH("参加",I59)))</formula>
    </cfRule>
  </conditionalFormatting>
  <conditionalFormatting sqref="K58:L58">
    <cfRule type="containsText" dxfId="97" priority="85" operator="containsText" text="ﾐﾆ巡検">
      <formula>NOT(ISERROR(SEARCH("ﾐﾆ巡検",K58)))</formula>
    </cfRule>
  </conditionalFormatting>
  <conditionalFormatting sqref="I65:J65">
    <cfRule type="containsText" dxfId="96" priority="84" operator="containsText" text="10/6（ﾜｰｸｼｮｯﾌﾟ）">
      <formula>NOT(ISERROR(SEARCH("10/6（ﾜｰｸｼｮｯﾌﾟ）",I65)))</formula>
    </cfRule>
  </conditionalFormatting>
  <conditionalFormatting sqref="I67:L67">
    <cfRule type="containsText" dxfId="95" priority="83" operator="containsText" text="参加">
      <formula>NOT(ISERROR(SEARCH("参加",I67)))</formula>
    </cfRule>
  </conditionalFormatting>
  <conditionalFormatting sqref="I64:L64">
    <cfRule type="containsText" dxfId="94" priority="81" operator="containsText" text="未入力">
      <formula>NOT(ISERROR(SEARCH("未入力",I64)))</formula>
    </cfRule>
    <cfRule type="containsText" dxfId="93" priority="82" operator="containsText" text="エラー">
      <formula>NOT(ISERROR(SEARCH("エラー",I64)))</formula>
    </cfRule>
  </conditionalFormatting>
  <conditionalFormatting sqref="I66:L66">
    <cfRule type="containsText" dxfId="92" priority="80" operator="containsText" text="参加">
      <formula>NOT(ISERROR(SEARCH("参加",I66)))</formula>
    </cfRule>
  </conditionalFormatting>
  <conditionalFormatting sqref="K65:L65">
    <cfRule type="containsText" dxfId="91" priority="79" operator="containsText" text="ﾐﾆ巡検">
      <formula>NOT(ISERROR(SEARCH("ﾐﾆ巡検",K65)))</formula>
    </cfRule>
  </conditionalFormatting>
  <conditionalFormatting sqref="I72:J72">
    <cfRule type="containsText" dxfId="90" priority="78" operator="containsText" text="10/6（ﾜｰｸｼｮｯﾌﾟ）">
      <formula>NOT(ISERROR(SEARCH("10/6（ﾜｰｸｼｮｯﾌﾟ）",I72)))</formula>
    </cfRule>
  </conditionalFormatting>
  <conditionalFormatting sqref="I74:L74">
    <cfRule type="containsText" dxfId="89" priority="77" operator="containsText" text="参加">
      <formula>NOT(ISERROR(SEARCH("参加",I74)))</formula>
    </cfRule>
  </conditionalFormatting>
  <conditionalFormatting sqref="I71:L71">
    <cfRule type="containsText" dxfId="88" priority="75" operator="containsText" text="未入力">
      <formula>NOT(ISERROR(SEARCH("未入力",I71)))</formula>
    </cfRule>
    <cfRule type="containsText" dxfId="87" priority="76" operator="containsText" text="エラー">
      <formula>NOT(ISERROR(SEARCH("エラー",I71)))</formula>
    </cfRule>
  </conditionalFormatting>
  <conditionalFormatting sqref="I73:L73">
    <cfRule type="containsText" dxfId="86" priority="74" operator="containsText" text="参加">
      <formula>NOT(ISERROR(SEARCH("参加",I73)))</formula>
    </cfRule>
  </conditionalFormatting>
  <conditionalFormatting sqref="K72:L72">
    <cfRule type="containsText" dxfId="85" priority="73" operator="containsText" text="ﾐﾆ巡検">
      <formula>NOT(ISERROR(SEARCH("ﾐﾆ巡検",K72)))</formula>
    </cfRule>
  </conditionalFormatting>
  <conditionalFormatting sqref="I79:J79">
    <cfRule type="containsText" dxfId="84" priority="72" operator="containsText" text="10/6（ﾜｰｸｼｮｯﾌﾟ）">
      <formula>NOT(ISERROR(SEARCH("10/6（ﾜｰｸｼｮｯﾌﾟ）",I79)))</formula>
    </cfRule>
  </conditionalFormatting>
  <conditionalFormatting sqref="I81:L81">
    <cfRule type="containsText" dxfId="83" priority="71" operator="containsText" text="参加">
      <formula>NOT(ISERROR(SEARCH("参加",I81)))</formula>
    </cfRule>
  </conditionalFormatting>
  <conditionalFormatting sqref="I78:L78">
    <cfRule type="containsText" dxfId="82" priority="69" operator="containsText" text="未入力">
      <formula>NOT(ISERROR(SEARCH("未入力",I78)))</formula>
    </cfRule>
    <cfRule type="containsText" dxfId="81" priority="70" operator="containsText" text="エラー">
      <formula>NOT(ISERROR(SEARCH("エラー",I78)))</formula>
    </cfRule>
  </conditionalFormatting>
  <conditionalFormatting sqref="I80:L80">
    <cfRule type="containsText" dxfId="80" priority="68" operator="containsText" text="参加">
      <formula>NOT(ISERROR(SEARCH("参加",I80)))</formula>
    </cfRule>
  </conditionalFormatting>
  <conditionalFormatting sqref="K79:L79">
    <cfRule type="containsText" dxfId="79" priority="67" operator="containsText" text="ﾐﾆ巡検">
      <formula>NOT(ISERROR(SEARCH("ﾐﾆ巡検",K79)))</formula>
    </cfRule>
  </conditionalFormatting>
  <conditionalFormatting sqref="I86:J86">
    <cfRule type="containsText" dxfId="78" priority="66" operator="containsText" text="10/6（ﾜｰｸｼｮｯﾌﾟ）">
      <formula>NOT(ISERROR(SEARCH("10/6（ﾜｰｸｼｮｯﾌﾟ）",I86)))</formula>
    </cfRule>
  </conditionalFormatting>
  <conditionalFormatting sqref="I88:L88">
    <cfRule type="containsText" dxfId="77" priority="65" operator="containsText" text="参加">
      <formula>NOT(ISERROR(SEARCH("参加",I88)))</formula>
    </cfRule>
  </conditionalFormatting>
  <conditionalFormatting sqref="I85:L85">
    <cfRule type="containsText" dxfId="76" priority="63" operator="containsText" text="未入力">
      <formula>NOT(ISERROR(SEARCH("未入力",I85)))</formula>
    </cfRule>
    <cfRule type="containsText" dxfId="75" priority="64" operator="containsText" text="エラー">
      <formula>NOT(ISERROR(SEARCH("エラー",I85)))</formula>
    </cfRule>
  </conditionalFormatting>
  <conditionalFormatting sqref="I87:L87">
    <cfRule type="containsText" dxfId="74" priority="62" operator="containsText" text="参加">
      <formula>NOT(ISERROR(SEARCH("参加",I87)))</formula>
    </cfRule>
  </conditionalFormatting>
  <conditionalFormatting sqref="K86:L86">
    <cfRule type="containsText" dxfId="73" priority="61" operator="containsText" text="ﾐﾆ巡検">
      <formula>NOT(ISERROR(SEARCH("ﾐﾆ巡検",K86)))</formula>
    </cfRule>
  </conditionalFormatting>
  <conditionalFormatting sqref="I93:J93">
    <cfRule type="containsText" dxfId="72" priority="60" operator="containsText" text="10/6（ﾜｰｸｼｮｯﾌﾟ）">
      <formula>NOT(ISERROR(SEARCH("10/6（ﾜｰｸｼｮｯﾌﾟ）",I93)))</formula>
    </cfRule>
  </conditionalFormatting>
  <conditionalFormatting sqref="I95:L95">
    <cfRule type="containsText" dxfId="71" priority="59" operator="containsText" text="参加">
      <formula>NOT(ISERROR(SEARCH("参加",I95)))</formula>
    </cfRule>
  </conditionalFormatting>
  <conditionalFormatting sqref="I92:L92">
    <cfRule type="containsText" dxfId="70" priority="57" operator="containsText" text="未入力">
      <formula>NOT(ISERROR(SEARCH("未入力",I92)))</formula>
    </cfRule>
    <cfRule type="containsText" dxfId="69" priority="58" operator="containsText" text="エラー">
      <formula>NOT(ISERROR(SEARCH("エラー",I92)))</formula>
    </cfRule>
  </conditionalFormatting>
  <conditionalFormatting sqref="I94:L94">
    <cfRule type="containsText" dxfId="68" priority="56" operator="containsText" text="参加">
      <formula>NOT(ISERROR(SEARCH("参加",I94)))</formula>
    </cfRule>
  </conditionalFormatting>
  <conditionalFormatting sqref="K93:L93">
    <cfRule type="containsText" dxfId="67" priority="55" operator="containsText" text="ﾐﾆ巡検">
      <formula>NOT(ISERROR(SEARCH("ﾐﾆ巡検",K93)))</formula>
    </cfRule>
  </conditionalFormatting>
  <conditionalFormatting sqref="I100:J100">
    <cfRule type="containsText" dxfId="66" priority="54" operator="containsText" text="10/6（ﾜｰｸｼｮｯﾌﾟ）">
      <formula>NOT(ISERROR(SEARCH("10/6（ﾜｰｸｼｮｯﾌﾟ）",I100)))</formula>
    </cfRule>
  </conditionalFormatting>
  <conditionalFormatting sqref="I102:L102">
    <cfRule type="containsText" dxfId="65" priority="53" operator="containsText" text="参加">
      <formula>NOT(ISERROR(SEARCH("参加",I102)))</formula>
    </cfRule>
  </conditionalFormatting>
  <conditionalFormatting sqref="I99:L99">
    <cfRule type="containsText" dxfId="64" priority="51" operator="containsText" text="未入力">
      <formula>NOT(ISERROR(SEARCH("未入力",I99)))</formula>
    </cfRule>
    <cfRule type="containsText" dxfId="63" priority="52" operator="containsText" text="エラー">
      <formula>NOT(ISERROR(SEARCH("エラー",I99)))</formula>
    </cfRule>
  </conditionalFormatting>
  <conditionalFormatting sqref="I101:L101">
    <cfRule type="containsText" dxfId="62" priority="50" operator="containsText" text="参加">
      <formula>NOT(ISERROR(SEARCH("参加",I101)))</formula>
    </cfRule>
  </conditionalFormatting>
  <conditionalFormatting sqref="K100:L100">
    <cfRule type="containsText" dxfId="61" priority="49" operator="containsText" text="ﾐﾆ巡検">
      <formula>NOT(ISERROR(SEARCH("ﾐﾆ巡検",K100)))</formula>
    </cfRule>
  </conditionalFormatting>
  <conditionalFormatting sqref="I107:J107">
    <cfRule type="containsText" dxfId="60" priority="48" operator="containsText" text="10/6（ﾜｰｸｼｮｯﾌﾟ）">
      <formula>NOT(ISERROR(SEARCH("10/6（ﾜｰｸｼｮｯﾌﾟ）",I107)))</formula>
    </cfRule>
  </conditionalFormatting>
  <conditionalFormatting sqref="I109:L109">
    <cfRule type="containsText" dxfId="59" priority="47" operator="containsText" text="参加">
      <formula>NOT(ISERROR(SEARCH("参加",I109)))</formula>
    </cfRule>
  </conditionalFormatting>
  <conditionalFormatting sqref="I106:L106">
    <cfRule type="containsText" dxfId="58" priority="45" operator="containsText" text="未入力">
      <formula>NOT(ISERROR(SEARCH("未入力",I106)))</formula>
    </cfRule>
    <cfRule type="containsText" dxfId="57" priority="46" operator="containsText" text="エラー">
      <formula>NOT(ISERROR(SEARCH("エラー",I106)))</formula>
    </cfRule>
  </conditionalFormatting>
  <conditionalFormatting sqref="I108:L108">
    <cfRule type="containsText" dxfId="56" priority="44" operator="containsText" text="参加">
      <formula>NOT(ISERROR(SEARCH("参加",I108)))</formula>
    </cfRule>
  </conditionalFormatting>
  <conditionalFormatting sqref="K107:L107">
    <cfRule type="containsText" dxfId="55" priority="43" operator="containsText" text="ﾐﾆ巡検">
      <formula>NOT(ISERROR(SEARCH("ﾐﾆ巡検",K107)))</formula>
    </cfRule>
  </conditionalFormatting>
  <conditionalFormatting sqref="I114:J114">
    <cfRule type="containsText" dxfId="54" priority="42" operator="containsText" text="10/6（ﾜｰｸｼｮｯﾌﾟ）">
      <formula>NOT(ISERROR(SEARCH("10/6（ﾜｰｸｼｮｯﾌﾟ）",I114)))</formula>
    </cfRule>
  </conditionalFormatting>
  <conditionalFormatting sqref="I116:L116">
    <cfRule type="containsText" dxfId="53" priority="41" operator="containsText" text="参加">
      <formula>NOT(ISERROR(SEARCH("参加",I116)))</formula>
    </cfRule>
  </conditionalFormatting>
  <conditionalFormatting sqref="I113:L113">
    <cfRule type="containsText" dxfId="52" priority="39" operator="containsText" text="未入力">
      <formula>NOT(ISERROR(SEARCH("未入力",I113)))</formula>
    </cfRule>
    <cfRule type="containsText" dxfId="51" priority="40" operator="containsText" text="エラー">
      <formula>NOT(ISERROR(SEARCH("エラー",I113)))</formula>
    </cfRule>
  </conditionalFormatting>
  <conditionalFormatting sqref="I115:L115">
    <cfRule type="containsText" dxfId="50" priority="38" operator="containsText" text="参加">
      <formula>NOT(ISERROR(SEARCH("参加",I115)))</formula>
    </cfRule>
  </conditionalFormatting>
  <conditionalFormatting sqref="K114:L114">
    <cfRule type="containsText" dxfId="49" priority="37" operator="containsText" text="ﾐﾆ巡検">
      <formula>NOT(ISERROR(SEARCH("ﾐﾆ巡検",K114)))</formula>
    </cfRule>
  </conditionalFormatting>
  <conditionalFormatting sqref="I121:J121">
    <cfRule type="containsText" dxfId="48" priority="36" operator="containsText" text="10/6（ﾜｰｸｼｮｯﾌﾟ）">
      <formula>NOT(ISERROR(SEARCH("10/6（ﾜｰｸｼｮｯﾌﾟ）",I121)))</formula>
    </cfRule>
  </conditionalFormatting>
  <conditionalFormatting sqref="I123:L123">
    <cfRule type="containsText" dxfId="47" priority="35" operator="containsText" text="参加">
      <formula>NOT(ISERROR(SEARCH("参加",I123)))</formula>
    </cfRule>
  </conditionalFormatting>
  <conditionalFormatting sqref="I120:L120">
    <cfRule type="containsText" dxfId="46" priority="33" operator="containsText" text="未入力">
      <formula>NOT(ISERROR(SEARCH("未入力",I120)))</formula>
    </cfRule>
    <cfRule type="containsText" dxfId="45" priority="34" operator="containsText" text="エラー">
      <formula>NOT(ISERROR(SEARCH("エラー",I120)))</formula>
    </cfRule>
  </conditionalFormatting>
  <conditionalFormatting sqref="I122:L122">
    <cfRule type="containsText" dxfId="44" priority="32" operator="containsText" text="参加">
      <formula>NOT(ISERROR(SEARCH("参加",I122)))</formula>
    </cfRule>
  </conditionalFormatting>
  <conditionalFormatting sqref="K121:L121">
    <cfRule type="containsText" dxfId="43" priority="31" operator="containsText" text="ﾐﾆ巡検">
      <formula>NOT(ISERROR(SEARCH("ﾐﾆ巡検",K121)))</formula>
    </cfRule>
  </conditionalFormatting>
  <conditionalFormatting sqref="I128:J128">
    <cfRule type="containsText" dxfId="42" priority="30" operator="containsText" text="10/6（ﾜｰｸｼｮｯﾌﾟ）">
      <formula>NOT(ISERROR(SEARCH("10/6（ﾜｰｸｼｮｯﾌﾟ）",I128)))</formula>
    </cfRule>
  </conditionalFormatting>
  <conditionalFormatting sqref="I130:L130">
    <cfRule type="containsText" dxfId="41" priority="29" operator="containsText" text="参加">
      <formula>NOT(ISERROR(SEARCH("参加",I130)))</formula>
    </cfRule>
  </conditionalFormatting>
  <conditionalFormatting sqref="I127:L127">
    <cfRule type="containsText" dxfId="40" priority="27" operator="containsText" text="未入力">
      <formula>NOT(ISERROR(SEARCH("未入力",I127)))</formula>
    </cfRule>
    <cfRule type="containsText" dxfId="39" priority="28" operator="containsText" text="エラー">
      <formula>NOT(ISERROR(SEARCH("エラー",I127)))</formula>
    </cfRule>
  </conditionalFormatting>
  <conditionalFormatting sqref="I129:L129">
    <cfRule type="containsText" dxfId="38" priority="26" operator="containsText" text="参加">
      <formula>NOT(ISERROR(SEARCH("参加",I129)))</formula>
    </cfRule>
  </conditionalFormatting>
  <conditionalFormatting sqref="K128:L128">
    <cfRule type="containsText" dxfId="37" priority="25" operator="containsText" text="ﾐﾆ巡検">
      <formula>NOT(ISERROR(SEARCH("ﾐﾆ巡検",K128)))</formula>
    </cfRule>
  </conditionalFormatting>
  <conditionalFormatting sqref="I135:J135">
    <cfRule type="containsText" dxfId="36" priority="24" operator="containsText" text="10/6（ﾜｰｸｼｮｯﾌﾟ）">
      <formula>NOT(ISERROR(SEARCH("10/6（ﾜｰｸｼｮｯﾌﾟ）",I135)))</formula>
    </cfRule>
  </conditionalFormatting>
  <conditionalFormatting sqref="I137:L137">
    <cfRule type="containsText" dxfId="35" priority="23" operator="containsText" text="参加">
      <formula>NOT(ISERROR(SEARCH("参加",I137)))</formula>
    </cfRule>
  </conditionalFormatting>
  <conditionalFormatting sqref="I134:L134">
    <cfRule type="containsText" dxfId="34" priority="21" operator="containsText" text="未入力">
      <formula>NOT(ISERROR(SEARCH("未入力",I134)))</formula>
    </cfRule>
    <cfRule type="containsText" dxfId="33" priority="22" operator="containsText" text="エラー">
      <formula>NOT(ISERROR(SEARCH("エラー",I134)))</formula>
    </cfRule>
  </conditionalFormatting>
  <conditionalFormatting sqref="I136:L136">
    <cfRule type="containsText" dxfId="32" priority="20" operator="containsText" text="参加">
      <formula>NOT(ISERROR(SEARCH("参加",I136)))</formula>
    </cfRule>
  </conditionalFormatting>
  <conditionalFormatting sqref="K135:L135">
    <cfRule type="containsText" dxfId="31" priority="19" operator="containsText" text="ﾐﾆ巡検">
      <formula>NOT(ISERROR(SEARCH("ﾐﾆ巡検",K135)))</formula>
    </cfRule>
  </conditionalFormatting>
  <conditionalFormatting sqref="I142:J142">
    <cfRule type="containsText" dxfId="30" priority="18" operator="containsText" text="10/6（ﾜｰｸｼｮｯﾌﾟ）">
      <formula>NOT(ISERROR(SEARCH("10/6（ﾜｰｸｼｮｯﾌﾟ）",I142)))</formula>
    </cfRule>
  </conditionalFormatting>
  <conditionalFormatting sqref="I144:L144">
    <cfRule type="containsText" dxfId="29" priority="17" operator="containsText" text="参加">
      <formula>NOT(ISERROR(SEARCH("参加",I144)))</formula>
    </cfRule>
  </conditionalFormatting>
  <conditionalFormatting sqref="I141:L141">
    <cfRule type="containsText" dxfId="28" priority="15" operator="containsText" text="未入力">
      <formula>NOT(ISERROR(SEARCH("未入力",I141)))</formula>
    </cfRule>
    <cfRule type="containsText" dxfId="27" priority="16" operator="containsText" text="エラー">
      <formula>NOT(ISERROR(SEARCH("エラー",I141)))</formula>
    </cfRule>
  </conditionalFormatting>
  <conditionalFormatting sqref="I143:L143">
    <cfRule type="containsText" dxfId="26" priority="14" operator="containsText" text="参加">
      <formula>NOT(ISERROR(SEARCH("参加",I143)))</formula>
    </cfRule>
  </conditionalFormatting>
  <conditionalFormatting sqref="K142:L142">
    <cfRule type="containsText" dxfId="25" priority="13" operator="containsText" text="ﾐﾆ巡検">
      <formula>NOT(ISERROR(SEARCH("ﾐﾆ巡検",K142)))</formula>
    </cfRule>
  </conditionalFormatting>
  <conditionalFormatting sqref="I149:J149">
    <cfRule type="containsText" dxfId="24" priority="12" operator="containsText" text="10/6（ﾜｰｸｼｮｯﾌﾟ）">
      <formula>NOT(ISERROR(SEARCH("10/6（ﾜｰｸｼｮｯﾌﾟ）",I149)))</formula>
    </cfRule>
  </conditionalFormatting>
  <conditionalFormatting sqref="I151:L151">
    <cfRule type="containsText" dxfId="23" priority="11" operator="containsText" text="参加">
      <formula>NOT(ISERROR(SEARCH("参加",I151)))</formula>
    </cfRule>
  </conditionalFormatting>
  <conditionalFormatting sqref="I148:L148">
    <cfRule type="containsText" dxfId="22" priority="9" operator="containsText" text="未入力">
      <formula>NOT(ISERROR(SEARCH("未入力",I148)))</formula>
    </cfRule>
    <cfRule type="containsText" dxfId="21" priority="10" operator="containsText" text="エラー">
      <formula>NOT(ISERROR(SEARCH("エラー",I148)))</formula>
    </cfRule>
  </conditionalFormatting>
  <conditionalFormatting sqref="I150:L150">
    <cfRule type="containsText" dxfId="20" priority="8" operator="containsText" text="参加">
      <formula>NOT(ISERROR(SEARCH("参加",I150)))</formula>
    </cfRule>
  </conditionalFormatting>
  <conditionalFormatting sqref="K149:L149">
    <cfRule type="containsText" dxfId="19" priority="7" operator="containsText" text="ﾐﾆ巡検">
      <formula>NOT(ISERROR(SEARCH("ﾐﾆ巡検",K149)))</formula>
    </cfRule>
  </conditionalFormatting>
  <conditionalFormatting sqref="I156:J156">
    <cfRule type="containsText" dxfId="18" priority="6" operator="containsText" text="10/6（ﾜｰｸｼｮｯﾌﾟ）">
      <formula>NOT(ISERROR(SEARCH("10/6（ﾜｰｸｼｮｯﾌﾟ）",I156)))</formula>
    </cfRule>
  </conditionalFormatting>
  <conditionalFormatting sqref="I158:L158">
    <cfRule type="containsText" dxfId="17" priority="5" operator="containsText" text="参加">
      <formula>NOT(ISERROR(SEARCH("参加",I158)))</formula>
    </cfRule>
  </conditionalFormatting>
  <conditionalFormatting sqref="I155:L155">
    <cfRule type="containsText" dxfId="16" priority="3" operator="containsText" text="未入力">
      <formula>NOT(ISERROR(SEARCH("未入力",I155)))</formula>
    </cfRule>
    <cfRule type="containsText" dxfId="15" priority="4" operator="containsText" text="エラー">
      <formula>NOT(ISERROR(SEARCH("エラー",I155)))</formula>
    </cfRule>
  </conditionalFormatting>
  <conditionalFormatting sqref="I157:L157">
    <cfRule type="containsText" dxfId="14" priority="2" operator="containsText" text="参加">
      <formula>NOT(ISERROR(SEARCH("参加",I157)))</formula>
    </cfRule>
  </conditionalFormatting>
  <conditionalFormatting sqref="K156:L156">
    <cfRule type="containsText" dxfId="13" priority="1" operator="containsText" text="ﾐﾆ巡検">
      <formula>NOT(ISERROR(SEARCH("ﾐﾆ巡検",K156)))</formula>
    </cfRule>
  </conditionalFormatting>
  <dataValidations count="9">
    <dataValidation type="list" allowBlank="1" showInputMessage="1" showErrorMessage="1" sqref="D11" xr:uid="{00000000-0002-0000-0100-000000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C14:C15" xr:uid="{00000000-0002-0000-0100-000001000000}">
      <formula1>"職場,自宅,携帯"</formula1>
    </dataValidation>
    <dataValidation type="list" allowBlank="1" showInputMessage="1" showErrorMessage="1" sqref="C17" xr:uid="{00000000-0002-0000-0100-000002000000}">
      <formula1>"職場,自宅"</formula1>
    </dataValidation>
    <dataValidation type="list" allowBlank="1" showInputMessage="1" showErrorMessage="1" sqref="G9 G29 G36 G155 G43 G50 G57 G64 G71 G78 G85 G92 G99 G113 G120 G127 G134 G141 G148 G106" xr:uid="{00000000-0002-0000-0100-000003000000}">
      <formula1>"男,女"</formula1>
    </dataValidation>
    <dataValidation type="list" allowBlank="1" showInputMessage="1" showErrorMessage="1" sqref="D20 D32:D33 D39:D40 D46:D47 D53:D54 D60:D61 D67:D68 D74:D75 D81:D82 D88:D89 D95:D96 D102:D103 D109:D110 D116:D117 D123:D124 D130:D131 D137:D138 D144:D145 D151:D152 D158" xr:uid="{00000000-0002-0000-0100-000004000000}">
      <formula1>"出席,欠席"</formula1>
    </dataValidation>
    <dataValidation type="list" allowBlank="1" showInputMessage="1" showErrorMessage="1" sqref="D21:D22" xr:uid="{00000000-0002-0000-0100-000005000000}">
      <formula1>"出展する,出展しない"</formula1>
    </dataValidation>
    <dataValidation type="list" allowBlank="1" showInputMessage="1" showErrorMessage="1" sqref="I19:L19 I150:L150 I143:L143 I31:L31 I38:L38 I45:L45 I52:L52 I59:L59 I66:L66 I73:L73 I80:L80 I87:L87 I94:L94 I101:L101 I108:L108 I115:L115 I122:L122 I129:L129 I136:L136 I157:L157" xr:uid="{00000000-0002-0000-0100-000006000000}">
      <formula1>"参加,不参加"</formula1>
    </dataValidation>
    <dataValidation type="list" allowBlank="1" showInputMessage="1" showErrorMessage="1" sqref="C23:C24" xr:uid="{00000000-0002-0000-0100-000007000000}">
      <formula1>"要,不要"</formula1>
    </dataValidation>
    <dataValidation type="list" allowBlank="1" showInputMessage="1" showErrorMessage="1" sqref="E23:H23" xr:uid="{00000000-0002-0000-0100-000008000000}">
      <formula1>"所属団体（１通のみ発行）,個人（１人１通ずつ発行）,その他（下に記載）"</formula1>
    </dataValidation>
  </dataValidations>
  <pageMargins left="0.7" right="0.7" top="0.75" bottom="0.75" header="0.3" footer="0.3"/>
  <pageSetup paperSize="9" scale="68" fitToHeight="0" orientation="portrait" r:id="rId1"/>
  <rowBreaks count="2" manualBreakCount="2">
    <brk id="68" max="16383" man="1"/>
    <brk id="131"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9000000}">
          <x14:formula1>
            <xm:f>プルダウンデータ!$B$3:$B$11</xm:f>
          </x14:formula1>
          <xm:sqref>D19:H19 D31:H31 D38:H38 D45:H45 D52:H52 D59:H59 D66:H66 D73:H73 D80:H80 D87:H87 D94:H94 D101:H101 D108:H108 D115:H115 D122:H122 D129:H129 D136:H136 D143:H143 D150:H150 D157:H157</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'１．参加者情報'!D100</f>
        <v>0</v>
      </c>
      <c r="E6" s="315"/>
      <c r="F6" s="315"/>
      <c r="G6" s="315"/>
      <c r="H6" s="315"/>
      <c r="I6" s="315"/>
      <c r="J6" s="315"/>
    </row>
    <row r="7" spans="2:11" x14ac:dyDescent="0.15">
      <c r="C7" s="35" t="s">
        <v>129</v>
      </c>
      <c r="D7" s="315" t="str">
        <f>'１．参加者情報'!D99&amp;"　様"</f>
        <v>　様</v>
      </c>
      <c r="E7" s="315"/>
      <c r="F7" s="315"/>
      <c r="G7" s="315"/>
      <c r="H7" s="315"/>
      <c r="I7" s="315"/>
      <c r="J7" s="315"/>
    </row>
    <row r="8" spans="2:11" x14ac:dyDescent="0.15">
      <c r="C8" s="35" t="s">
        <v>83</v>
      </c>
      <c r="D8" s="11"/>
      <c r="E8" s="12" t="s">
        <v>84</v>
      </c>
      <c r="F8" s="13">
        <v>12</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'２．プレジオツアー'!D22</f>
        <v>0</v>
      </c>
      <c r="F20" s="319"/>
      <c r="G20" s="319"/>
      <c r="H20" s="319"/>
      <c r="I20" s="319"/>
      <c r="J20" s="320">
        <f>'２．プレジオツアー'!E22</f>
        <v>0</v>
      </c>
      <c r="K20" s="320"/>
    </row>
    <row r="21" spans="2:11" ht="17.100000000000001" customHeight="1" x14ac:dyDescent="0.15">
      <c r="B21" s="14">
        <v>2</v>
      </c>
      <c r="C21" s="315" t="s">
        <v>91</v>
      </c>
      <c r="D21" s="315"/>
      <c r="E21" s="319">
        <f>'５．シャトルバス'!D20</f>
        <v>0</v>
      </c>
      <c r="F21" s="319"/>
      <c r="G21" s="319"/>
      <c r="H21" s="319"/>
      <c r="I21" s="319"/>
      <c r="J21" s="320">
        <f>IF(COUNTIF('５．シャトルバス'!F20,"エラー")=1,"エラー",IF(COUNTIF(E21,"*3,5*")=1,3500,IF(COUNTIF(E21,"*2,5*")=1,2500,0)))</f>
        <v>0</v>
      </c>
      <c r="K21" s="320"/>
    </row>
    <row r="22" spans="2:11" ht="17.100000000000001" customHeight="1" x14ac:dyDescent="0.15">
      <c r="B22" s="14">
        <v>3</v>
      </c>
      <c r="C22" s="323" t="s">
        <v>114</v>
      </c>
      <c r="D22" s="206"/>
      <c r="E22" s="323">
        <f>IF('４．宿泊施設'!J39=1,"自己手配",IF((COUNTA('４．宿泊施設'!C39)=1),'４．宿泊施設'!C39,'４．宿泊施設'!E39))</f>
        <v>0</v>
      </c>
      <c r="F22" s="324"/>
      <c r="G22" s="324"/>
      <c r="H22" s="324"/>
      <c r="I22" s="206"/>
      <c r="J22" s="325">
        <f>'４．宿泊施設'!H39</f>
        <v>0</v>
      </c>
      <c r="K22" s="255"/>
    </row>
    <row r="23" spans="2:11" ht="17.100000000000001" customHeight="1" x14ac:dyDescent="0.15">
      <c r="B23" s="14">
        <v>4</v>
      </c>
      <c r="C23" s="315" t="s">
        <v>3</v>
      </c>
      <c r="D23" s="315"/>
      <c r="E23" s="319">
        <f>'１．参加者情報'!D101</f>
        <v>0</v>
      </c>
      <c r="F23" s="319"/>
      <c r="G23" s="319"/>
      <c r="H23" s="319"/>
      <c r="I23" s="319"/>
      <c r="J23" s="319" t="s">
        <v>92</v>
      </c>
      <c r="K23" s="319"/>
    </row>
    <row r="24" spans="2:11" ht="17.100000000000001" customHeight="1" x14ac:dyDescent="0.15">
      <c r="B24" s="14">
        <v>5</v>
      </c>
      <c r="C24" s="315" t="s">
        <v>93</v>
      </c>
      <c r="D24" s="315"/>
      <c r="E24" s="319">
        <f>'６．昼食'!C20</f>
        <v>0</v>
      </c>
      <c r="F24" s="319"/>
      <c r="G24" s="319"/>
      <c r="H24" s="319"/>
      <c r="I24" s="319"/>
      <c r="J24" s="320">
        <f>IF(E24="不要",0,500)</f>
        <v>500</v>
      </c>
      <c r="K24" s="320"/>
    </row>
    <row r="25" spans="2:11" ht="17.100000000000001" customHeight="1" x14ac:dyDescent="0.15">
      <c r="B25" s="14">
        <v>6</v>
      </c>
      <c r="C25" s="315" t="s">
        <v>14</v>
      </c>
      <c r="D25" s="315"/>
      <c r="E25" s="319">
        <f>'１．参加者情報'!D102</f>
        <v>0</v>
      </c>
      <c r="F25" s="319"/>
      <c r="G25" s="319"/>
      <c r="H25" s="319"/>
      <c r="I25" s="319"/>
      <c r="J25" s="320">
        <f>IF(E25="出席",5000,0)</f>
        <v>0</v>
      </c>
      <c r="K25" s="320"/>
    </row>
    <row r="26" spans="2:11" ht="17.100000000000001" customHeight="1" x14ac:dyDescent="0.15">
      <c r="B26" s="14">
        <v>7</v>
      </c>
      <c r="C26" s="315" t="s">
        <v>94</v>
      </c>
      <c r="D26" s="315"/>
      <c r="E26" s="319">
        <f>'６．昼食'!D20</f>
        <v>0</v>
      </c>
      <c r="F26" s="319"/>
      <c r="G26" s="319"/>
      <c r="H26" s="319"/>
      <c r="I26" s="319"/>
      <c r="J26" s="320">
        <f>IF(E26="不要",0,1000)</f>
        <v>1000</v>
      </c>
      <c r="K26" s="320"/>
    </row>
    <row r="27" spans="2:11" ht="17.100000000000001" customHeight="1" x14ac:dyDescent="0.15">
      <c r="B27" s="14">
        <v>8</v>
      </c>
      <c r="C27" s="315" t="s">
        <v>95</v>
      </c>
      <c r="D27" s="315"/>
      <c r="E27" s="319">
        <f>'５．シャトルバス'!E20</f>
        <v>0</v>
      </c>
      <c r="F27" s="319"/>
      <c r="G27" s="319"/>
      <c r="H27" s="319"/>
      <c r="I27" s="319"/>
      <c r="J27" s="320">
        <f>IF(COUNTIF('５．シャトルバス'!F20,"エラー")=1,"エラー",IF(COUNTIF(E27,"*3,5*")=1,3500,IF(COUNTIF(E27,"*2,5*")=1,2500,0)))</f>
        <v>0</v>
      </c>
      <c r="K27" s="320"/>
    </row>
    <row r="28" spans="2:11" ht="17.100000000000001" customHeight="1" x14ac:dyDescent="0.15">
      <c r="B28" s="14">
        <v>9</v>
      </c>
      <c r="C28" s="315" t="s">
        <v>5</v>
      </c>
      <c r="D28" s="315"/>
      <c r="E28" s="319" t="str">
        <f>IF(('３．ポストジオツアー'!C19&amp;"（"&amp;'３．ポストジオツアー'!D19&amp;"）")="参加しない（参加しない）","参加しない",('３．ポストジオツアー'!C19&amp;"（"&amp;'３．ポストジオツアー'!D19&amp;"）"))</f>
        <v>（）</v>
      </c>
      <c r="F28" s="319"/>
      <c r="G28" s="319"/>
      <c r="H28" s="319"/>
      <c r="I28" s="319"/>
      <c r="J28" s="320">
        <f>'３．ポストジオツアー'!E19</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60KyYoCK6mxcQ/3e4WOMRubKtT4GE7T2GC27h72BY/V949Emjv1UITkKphZw6AXJOmiB/8WvRsTse7I4IsbaYQ==" saltValue="AOjF/RtVo5NKJ4vNyDt+rw=="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'１．参加者情報'!D107</f>
        <v>0</v>
      </c>
      <c r="E6" s="315"/>
      <c r="F6" s="315"/>
      <c r="G6" s="315"/>
      <c r="H6" s="315"/>
      <c r="I6" s="315"/>
      <c r="J6" s="315"/>
    </row>
    <row r="7" spans="2:11" x14ac:dyDescent="0.15">
      <c r="C7" s="35" t="s">
        <v>129</v>
      </c>
      <c r="D7" s="315" t="str">
        <f>'１．参加者情報'!D106&amp;"　様"</f>
        <v>　様</v>
      </c>
      <c r="E7" s="315"/>
      <c r="F7" s="315"/>
      <c r="G7" s="315"/>
      <c r="H7" s="315"/>
      <c r="I7" s="315"/>
      <c r="J7" s="315"/>
    </row>
    <row r="8" spans="2:11" x14ac:dyDescent="0.15">
      <c r="C8" s="35" t="s">
        <v>83</v>
      </c>
      <c r="D8" s="11"/>
      <c r="E8" s="12" t="s">
        <v>84</v>
      </c>
      <c r="F8" s="13">
        <v>13</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'２．プレジオツアー'!D23</f>
        <v>0</v>
      </c>
      <c r="F20" s="319"/>
      <c r="G20" s="319"/>
      <c r="H20" s="319"/>
      <c r="I20" s="319"/>
      <c r="J20" s="320">
        <f>'２．プレジオツアー'!E23</f>
        <v>0</v>
      </c>
      <c r="K20" s="320"/>
    </row>
    <row r="21" spans="2:11" ht="17.100000000000001" customHeight="1" x14ac:dyDescent="0.15">
      <c r="B21" s="14">
        <v>2</v>
      </c>
      <c r="C21" s="315" t="s">
        <v>91</v>
      </c>
      <c r="D21" s="315"/>
      <c r="E21" s="319">
        <f>'５．シャトルバス'!D21</f>
        <v>0</v>
      </c>
      <c r="F21" s="319"/>
      <c r="G21" s="319"/>
      <c r="H21" s="319"/>
      <c r="I21" s="319"/>
      <c r="J21" s="320">
        <f>IF(COUNTIF('５．シャトルバス'!F21,"エラー")=1,"エラー",IF(COUNTIF(E21,"*3,5*")=1,3500,IF(COUNTIF(E21,"*2,5*")=1,2500,0)))</f>
        <v>0</v>
      </c>
      <c r="K21" s="320"/>
    </row>
    <row r="22" spans="2:11" ht="17.100000000000001" customHeight="1" x14ac:dyDescent="0.15">
      <c r="B22" s="14">
        <v>3</v>
      </c>
      <c r="C22" s="323" t="s">
        <v>114</v>
      </c>
      <c r="D22" s="206"/>
      <c r="E22" s="323">
        <f>IF('４．宿泊施設'!J40=1,"自己手配",IF((COUNTA('４．宿泊施設'!C40)=1),'４．宿泊施設'!C40,'４．宿泊施設'!E40))</f>
        <v>0</v>
      </c>
      <c r="F22" s="324"/>
      <c r="G22" s="324"/>
      <c r="H22" s="324"/>
      <c r="I22" s="206"/>
      <c r="J22" s="325">
        <f>'４．宿泊施設'!H40</f>
        <v>0</v>
      </c>
      <c r="K22" s="255"/>
    </row>
    <row r="23" spans="2:11" ht="17.100000000000001" customHeight="1" x14ac:dyDescent="0.15">
      <c r="B23" s="14">
        <v>4</v>
      </c>
      <c r="C23" s="315" t="s">
        <v>3</v>
      </c>
      <c r="D23" s="315"/>
      <c r="E23" s="319">
        <f>'１．参加者情報'!D108</f>
        <v>0</v>
      </c>
      <c r="F23" s="319"/>
      <c r="G23" s="319"/>
      <c r="H23" s="319"/>
      <c r="I23" s="319"/>
      <c r="J23" s="319" t="s">
        <v>92</v>
      </c>
      <c r="K23" s="319"/>
    </row>
    <row r="24" spans="2:11" ht="17.100000000000001" customHeight="1" x14ac:dyDescent="0.15">
      <c r="B24" s="14">
        <v>5</v>
      </c>
      <c r="C24" s="315" t="s">
        <v>93</v>
      </c>
      <c r="D24" s="315"/>
      <c r="E24" s="319">
        <f>'６．昼食'!C21</f>
        <v>0</v>
      </c>
      <c r="F24" s="319"/>
      <c r="G24" s="319"/>
      <c r="H24" s="319"/>
      <c r="I24" s="319"/>
      <c r="J24" s="320">
        <f>IF(E24="不要",0,500)</f>
        <v>500</v>
      </c>
      <c r="K24" s="320"/>
    </row>
    <row r="25" spans="2:11" ht="17.100000000000001" customHeight="1" x14ac:dyDescent="0.15">
      <c r="B25" s="14">
        <v>6</v>
      </c>
      <c r="C25" s="315" t="s">
        <v>14</v>
      </c>
      <c r="D25" s="315"/>
      <c r="E25" s="319">
        <f>'１．参加者情報'!D109</f>
        <v>0</v>
      </c>
      <c r="F25" s="319"/>
      <c r="G25" s="319"/>
      <c r="H25" s="319"/>
      <c r="I25" s="319"/>
      <c r="J25" s="320">
        <f>IF(E25="出席",5000,0)</f>
        <v>0</v>
      </c>
      <c r="K25" s="320"/>
    </row>
    <row r="26" spans="2:11" ht="17.100000000000001" customHeight="1" x14ac:dyDescent="0.15">
      <c r="B26" s="14">
        <v>7</v>
      </c>
      <c r="C26" s="315" t="s">
        <v>94</v>
      </c>
      <c r="D26" s="315"/>
      <c r="E26" s="319">
        <f>'６．昼食'!D21</f>
        <v>0</v>
      </c>
      <c r="F26" s="319"/>
      <c r="G26" s="319"/>
      <c r="H26" s="319"/>
      <c r="I26" s="319"/>
      <c r="J26" s="320">
        <f>IF(E26="不要",0,1000)</f>
        <v>1000</v>
      </c>
      <c r="K26" s="320"/>
    </row>
    <row r="27" spans="2:11" ht="17.100000000000001" customHeight="1" x14ac:dyDescent="0.15">
      <c r="B27" s="14">
        <v>8</v>
      </c>
      <c r="C27" s="315" t="s">
        <v>95</v>
      </c>
      <c r="D27" s="315"/>
      <c r="E27" s="319">
        <f>'５．シャトルバス'!E21</f>
        <v>0</v>
      </c>
      <c r="F27" s="319"/>
      <c r="G27" s="319"/>
      <c r="H27" s="319"/>
      <c r="I27" s="319"/>
      <c r="J27" s="320">
        <f>IF(COUNTIF('５．シャトルバス'!F21,"エラー")=1,"エラー",IF(COUNTIF(E27,"*3,5*")=1,3500,IF(COUNTIF(E27,"*2,5*")=1,2500,0)))</f>
        <v>0</v>
      </c>
      <c r="K27" s="320"/>
    </row>
    <row r="28" spans="2:11" ht="17.100000000000001" customHeight="1" x14ac:dyDescent="0.15">
      <c r="B28" s="14">
        <v>9</v>
      </c>
      <c r="C28" s="315" t="s">
        <v>5</v>
      </c>
      <c r="D28" s="315"/>
      <c r="E28" s="319" t="str">
        <f>IF(('３．ポストジオツアー'!C20&amp;"（"&amp;'３．ポストジオツアー'!D20&amp;"）")="参加しない（参加しない）","参加しない",('３．ポストジオツアー'!C20&amp;"（"&amp;'３．ポストジオツアー'!D20&amp;"）"))</f>
        <v>（）</v>
      </c>
      <c r="F28" s="319"/>
      <c r="G28" s="319"/>
      <c r="H28" s="319"/>
      <c r="I28" s="319"/>
      <c r="J28" s="320">
        <f>'３．ポストジオツアー'!E20</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iTJGc7kYonIcJuWhFzdVeeSzyACaJKuufSplMDe/yQHC5vWFWx1L1GeN1p+yKLyXlDzWfFywdVulSA4XTUthLw==" saltValue="RvrMU7andl9qDR9CHp/l8Q=="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'１．参加者情報'!D114</f>
        <v>0</v>
      </c>
      <c r="E6" s="315"/>
      <c r="F6" s="315"/>
      <c r="G6" s="315"/>
      <c r="H6" s="315"/>
      <c r="I6" s="315"/>
      <c r="J6" s="315"/>
    </row>
    <row r="7" spans="2:11" x14ac:dyDescent="0.15">
      <c r="C7" s="35" t="s">
        <v>129</v>
      </c>
      <c r="D7" s="315" t="str">
        <f>'１．参加者情報'!D113&amp;"　様"</f>
        <v>　様</v>
      </c>
      <c r="E7" s="315"/>
      <c r="F7" s="315"/>
      <c r="G7" s="315"/>
      <c r="H7" s="315"/>
      <c r="I7" s="315"/>
      <c r="J7" s="315"/>
    </row>
    <row r="8" spans="2:11" x14ac:dyDescent="0.15">
      <c r="C8" s="35" t="s">
        <v>83</v>
      </c>
      <c r="D8" s="11"/>
      <c r="E8" s="12" t="s">
        <v>84</v>
      </c>
      <c r="F8" s="13">
        <v>14</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'２．プレジオツアー'!D24</f>
        <v>0</v>
      </c>
      <c r="F20" s="319"/>
      <c r="G20" s="319"/>
      <c r="H20" s="319"/>
      <c r="I20" s="319"/>
      <c r="J20" s="320">
        <f>'２．プレジオツアー'!E24</f>
        <v>0</v>
      </c>
      <c r="K20" s="320"/>
    </row>
    <row r="21" spans="2:11" ht="17.100000000000001" customHeight="1" x14ac:dyDescent="0.15">
      <c r="B21" s="14">
        <v>2</v>
      </c>
      <c r="C21" s="315" t="s">
        <v>91</v>
      </c>
      <c r="D21" s="315"/>
      <c r="E21" s="319">
        <f>'５．シャトルバス'!D22</f>
        <v>0</v>
      </c>
      <c r="F21" s="319"/>
      <c r="G21" s="319"/>
      <c r="H21" s="319"/>
      <c r="I21" s="319"/>
      <c r="J21" s="320">
        <f>IF(COUNTIF('５．シャトルバス'!F22,"エラー")=1,"エラー",IF(COUNTIF(E21,"*3,5*")=1,3500,IF(COUNTIF(E21,"*2,5*")=1,2500,0)))</f>
        <v>0</v>
      </c>
      <c r="K21" s="320"/>
    </row>
    <row r="22" spans="2:11" ht="17.100000000000001" customHeight="1" x14ac:dyDescent="0.15">
      <c r="B22" s="14">
        <v>3</v>
      </c>
      <c r="C22" s="323" t="s">
        <v>114</v>
      </c>
      <c r="D22" s="206"/>
      <c r="E22" s="323">
        <f>IF('４．宿泊施設'!J41=1,"自己手配",IF((COUNTA('４．宿泊施設'!C41)=1),'４．宿泊施設'!C41,'４．宿泊施設'!E41))</f>
        <v>0</v>
      </c>
      <c r="F22" s="324"/>
      <c r="G22" s="324"/>
      <c r="H22" s="324"/>
      <c r="I22" s="206"/>
      <c r="J22" s="325">
        <f>'４．宿泊施設'!H41</f>
        <v>0</v>
      </c>
      <c r="K22" s="255"/>
    </row>
    <row r="23" spans="2:11" ht="17.100000000000001" customHeight="1" x14ac:dyDescent="0.15">
      <c r="B23" s="14">
        <v>4</v>
      </c>
      <c r="C23" s="315" t="s">
        <v>3</v>
      </c>
      <c r="D23" s="315"/>
      <c r="E23" s="319">
        <f>'１．参加者情報'!D115</f>
        <v>0</v>
      </c>
      <c r="F23" s="319"/>
      <c r="G23" s="319"/>
      <c r="H23" s="319"/>
      <c r="I23" s="319"/>
      <c r="J23" s="319" t="s">
        <v>92</v>
      </c>
      <c r="K23" s="319"/>
    </row>
    <row r="24" spans="2:11" ht="17.100000000000001" customHeight="1" x14ac:dyDescent="0.15">
      <c r="B24" s="14">
        <v>5</v>
      </c>
      <c r="C24" s="315" t="s">
        <v>93</v>
      </c>
      <c r="D24" s="315"/>
      <c r="E24" s="319">
        <f>'６．昼食'!C22</f>
        <v>0</v>
      </c>
      <c r="F24" s="319"/>
      <c r="G24" s="319"/>
      <c r="H24" s="319"/>
      <c r="I24" s="319"/>
      <c r="J24" s="320">
        <f>IF(E24="不要",0,500)</f>
        <v>500</v>
      </c>
      <c r="K24" s="320"/>
    </row>
    <row r="25" spans="2:11" ht="17.100000000000001" customHeight="1" x14ac:dyDescent="0.15">
      <c r="B25" s="14">
        <v>6</v>
      </c>
      <c r="C25" s="315" t="s">
        <v>14</v>
      </c>
      <c r="D25" s="315"/>
      <c r="E25" s="319">
        <f>'１．参加者情報'!D116</f>
        <v>0</v>
      </c>
      <c r="F25" s="319"/>
      <c r="G25" s="319"/>
      <c r="H25" s="319"/>
      <c r="I25" s="319"/>
      <c r="J25" s="320">
        <f>IF(E25="出席",5000,0)</f>
        <v>0</v>
      </c>
      <c r="K25" s="320"/>
    </row>
    <row r="26" spans="2:11" ht="17.100000000000001" customHeight="1" x14ac:dyDescent="0.15">
      <c r="B26" s="14">
        <v>7</v>
      </c>
      <c r="C26" s="315" t="s">
        <v>94</v>
      </c>
      <c r="D26" s="315"/>
      <c r="E26" s="319">
        <f>'６．昼食'!D22</f>
        <v>0</v>
      </c>
      <c r="F26" s="319"/>
      <c r="G26" s="319"/>
      <c r="H26" s="319"/>
      <c r="I26" s="319"/>
      <c r="J26" s="320">
        <f>IF(E26="不要",0,1000)</f>
        <v>1000</v>
      </c>
      <c r="K26" s="320"/>
    </row>
    <row r="27" spans="2:11" ht="17.100000000000001" customHeight="1" x14ac:dyDescent="0.15">
      <c r="B27" s="14">
        <v>8</v>
      </c>
      <c r="C27" s="315" t="s">
        <v>95</v>
      </c>
      <c r="D27" s="315"/>
      <c r="E27" s="319">
        <f>'５．シャトルバス'!E22</f>
        <v>0</v>
      </c>
      <c r="F27" s="319"/>
      <c r="G27" s="319"/>
      <c r="H27" s="319"/>
      <c r="I27" s="319"/>
      <c r="J27" s="320">
        <f>IF(COUNTIF('５．シャトルバス'!F22,"エラー")=1,"エラー",IF(COUNTIF(E27,"*3,5*")=1,3500,IF(COUNTIF(E27,"*2,5*")=1,2500,0)))</f>
        <v>0</v>
      </c>
      <c r="K27" s="320"/>
    </row>
    <row r="28" spans="2:11" ht="17.100000000000001" customHeight="1" x14ac:dyDescent="0.15">
      <c r="B28" s="14">
        <v>9</v>
      </c>
      <c r="C28" s="315" t="s">
        <v>5</v>
      </c>
      <c r="D28" s="315"/>
      <c r="E28" s="319" t="str">
        <f>IF(('３．ポストジオツアー'!C21&amp;"（"&amp;'３．ポストジオツアー'!D21&amp;"）")="参加しない（参加しない）","参加しない",('３．ポストジオツアー'!C21&amp;"（"&amp;'３．ポストジオツアー'!D21&amp;"）"))</f>
        <v>（）</v>
      </c>
      <c r="F28" s="319"/>
      <c r="G28" s="319"/>
      <c r="H28" s="319"/>
      <c r="I28" s="319"/>
      <c r="J28" s="320">
        <f>'３．ポストジオツアー'!E21</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cSltSXyGHmcrXkZ0pEe+PZ9zhhvsuC+Mhs8YSLvki2USJAWW2hVCEju+hTo9uhVKBHMPhd8GBdO4pEUVM6PnkQ==" saltValue="mTzPC2ZH6ohcdAbrsf1r2A=="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'１．参加者情報'!D121</f>
        <v>0</v>
      </c>
      <c r="E6" s="315"/>
      <c r="F6" s="315"/>
      <c r="G6" s="315"/>
      <c r="H6" s="315"/>
      <c r="I6" s="315"/>
      <c r="J6" s="315"/>
    </row>
    <row r="7" spans="2:11" x14ac:dyDescent="0.15">
      <c r="C7" s="35" t="s">
        <v>129</v>
      </c>
      <c r="D7" s="315" t="str">
        <f>'１．参加者情報'!D120&amp;"　様"</f>
        <v>　様</v>
      </c>
      <c r="E7" s="315"/>
      <c r="F7" s="315"/>
      <c r="G7" s="315"/>
      <c r="H7" s="315"/>
      <c r="I7" s="315"/>
      <c r="J7" s="315"/>
    </row>
    <row r="8" spans="2:11" x14ac:dyDescent="0.15">
      <c r="C8" s="35" t="s">
        <v>83</v>
      </c>
      <c r="D8" s="11"/>
      <c r="E8" s="12" t="s">
        <v>84</v>
      </c>
      <c r="F8" s="13">
        <v>15</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'２．プレジオツアー'!D25</f>
        <v>0</v>
      </c>
      <c r="F20" s="319"/>
      <c r="G20" s="319"/>
      <c r="H20" s="319"/>
      <c r="I20" s="319"/>
      <c r="J20" s="320">
        <f>'２．プレジオツアー'!E25</f>
        <v>0</v>
      </c>
      <c r="K20" s="320"/>
    </row>
    <row r="21" spans="2:11" ht="17.100000000000001" customHeight="1" x14ac:dyDescent="0.15">
      <c r="B21" s="14">
        <v>2</v>
      </c>
      <c r="C21" s="315" t="s">
        <v>91</v>
      </c>
      <c r="D21" s="315"/>
      <c r="E21" s="319">
        <f>'５．シャトルバス'!D23</f>
        <v>0</v>
      </c>
      <c r="F21" s="319"/>
      <c r="G21" s="319"/>
      <c r="H21" s="319"/>
      <c r="I21" s="319"/>
      <c r="J21" s="320">
        <f>IF(COUNTIF('５．シャトルバス'!F23,"エラー")=1,"エラー",IF(COUNTIF(E21,"*3,5*")=1,3500,IF(COUNTIF(E21,"*2,5*")=1,2500,0)))</f>
        <v>0</v>
      </c>
      <c r="K21" s="320"/>
    </row>
    <row r="22" spans="2:11" ht="17.100000000000001" customHeight="1" x14ac:dyDescent="0.15">
      <c r="B22" s="14">
        <v>3</v>
      </c>
      <c r="C22" s="323" t="s">
        <v>114</v>
      </c>
      <c r="D22" s="206"/>
      <c r="E22" s="323">
        <f>IF('４．宿泊施設'!J42=1,"自己手配",IF((COUNTA('４．宿泊施設'!C42)=1),'４．宿泊施設'!C42,'４．宿泊施設'!E42))</f>
        <v>0</v>
      </c>
      <c r="F22" s="324"/>
      <c r="G22" s="324"/>
      <c r="H22" s="324"/>
      <c r="I22" s="206"/>
      <c r="J22" s="325">
        <f>'４．宿泊施設'!H42</f>
        <v>0</v>
      </c>
      <c r="K22" s="255"/>
    </row>
    <row r="23" spans="2:11" ht="17.100000000000001" customHeight="1" x14ac:dyDescent="0.15">
      <c r="B23" s="14">
        <v>4</v>
      </c>
      <c r="C23" s="315" t="s">
        <v>3</v>
      </c>
      <c r="D23" s="315"/>
      <c r="E23" s="319">
        <f>'１．参加者情報'!D122</f>
        <v>0</v>
      </c>
      <c r="F23" s="319"/>
      <c r="G23" s="319"/>
      <c r="H23" s="319"/>
      <c r="I23" s="319"/>
      <c r="J23" s="319" t="s">
        <v>92</v>
      </c>
      <c r="K23" s="319"/>
    </row>
    <row r="24" spans="2:11" ht="17.100000000000001" customHeight="1" x14ac:dyDescent="0.15">
      <c r="B24" s="14">
        <v>5</v>
      </c>
      <c r="C24" s="315" t="s">
        <v>93</v>
      </c>
      <c r="D24" s="315"/>
      <c r="E24" s="319">
        <f>'６．昼食'!C23</f>
        <v>0</v>
      </c>
      <c r="F24" s="319"/>
      <c r="G24" s="319"/>
      <c r="H24" s="319"/>
      <c r="I24" s="319"/>
      <c r="J24" s="320">
        <f>IF(E24="不要",0,500)</f>
        <v>500</v>
      </c>
      <c r="K24" s="320"/>
    </row>
    <row r="25" spans="2:11" ht="17.100000000000001" customHeight="1" x14ac:dyDescent="0.15">
      <c r="B25" s="14">
        <v>6</v>
      </c>
      <c r="C25" s="315" t="s">
        <v>14</v>
      </c>
      <c r="D25" s="315"/>
      <c r="E25" s="319">
        <f>'１．参加者情報'!D123</f>
        <v>0</v>
      </c>
      <c r="F25" s="319"/>
      <c r="G25" s="319"/>
      <c r="H25" s="319"/>
      <c r="I25" s="319"/>
      <c r="J25" s="320">
        <f>IF(E25="出席",5000,0)</f>
        <v>0</v>
      </c>
      <c r="K25" s="320"/>
    </row>
    <row r="26" spans="2:11" ht="17.100000000000001" customHeight="1" x14ac:dyDescent="0.15">
      <c r="B26" s="14">
        <v>7</v>
      </c>
      <c r="C26" s="315" t="s">
        <v>94</v>
      </c>
      <c r="D26" s="315"/>
      <c r="E26" s="319">
        <f>'６．昼食'!D23</f>
        <v>0</v>
      </c>
      <c r="F26" s="319"/>
      <c r="G26" s="319"/>
      <c r="H26" s="319"/>
      <c r="I26" s="319"/>
      <c r="J26" s="320">
        <f>IF(E26="不要",0,1000)</f>
        <v>1000</v>
      </c>
      <c r="K26" s="320"/>
    </row>
    <row r="27" spans="2:11" ht="17.100000000000001" customHeight="1" x14ac:dyDescent="0.15">
      <c r="B27" s="14">
        <v>8</v>
      </c>
      <c r="C27" s="315" t="s">
        <v>95</v>
      </c>
      <c r="D27" s="315"/>
      <c r="E27" s="319">
        <f>'５．シャトルバス'!E23</f>
        <v>0</v>
      </c>
      <c r="F27" s="319"/>
      <c r="G27" s="319"/>
      <c r="H27" s="319"/>
      <c r="I27" s="319"/>
      <c r="J27" s="320">
        <f>IF(COUNTIF('５．シャトルバス'!F23,"エラー")=1,"エラー",IF(COUNTIF(E27,"*3,5*")=1,3500,IF(COUNTIF(E27,"*2,5*")=1,2500,0)))</f>
        <v>0</v>
      </c>
      <c r="K27" s="320"/>
    </row>
    <row r="28" spans="2:11" ht="17.100000000000001" customHeight="1" x14ac:dyDescent="0.15">
      <c r="B28" s="14">
        <v>9</v>
      </c>
      <c r="C28" s="315" t="s">
        <v>5</v>
      </c>
      <c r="D28" s="315"/>
      <c r="E28" s="319" t="str">
        <f>IF(('３．ポストジオツアー'!C22&amp;"（"&amp;'３．ポストジオツアー'!D22&amp;"）")="参加しない（参加しない）","参加しない",('３．ポストジオツアー'!C22&amp;"（"&amp;'３．ポストジオツアー'!D22&amp;"）"))</f>
        <v>（）</v>
      </c>
      <c r="F28" s="319"/>
      <c r="G28" s="319"/>
      <c r="H28" s="319"/>
      <c r="I28" s="319"/>
      <c r="J28" s="320">
        <f>'３．ポストジオツアー'!E22</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an3l098VPpVUqQTSnH+YlIbHhAbU8fZuY2q2BRS7RgnVWADb/eDhz4aZBKdYbDigTQj0LLYrZLwTJ4RLEngH1A==" saltValue="ebG0YwXC3y0xMqozNQmRfQ=="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'１．参加者情報'!D128</f>
        <v>0</v>
      </c>
      <c r="E6" s="315"/>
      <c r="F6" s="315"/>
      <c r="G6" s="315"/>
      <c r="H6" s="315"/>
      <c r="I6" s="315"/>
      <c r="J6" s="315"/>
    </row>
    <row r="7" spans="2:11" x14ac:dyDescent="0.15">
      <c r="C7" s="35" t="s">
        <v>129</v>
      </c>
      <c r="D7" s="315" t="str">
        <f>'１．参加者情報'!D127&amp;"　様"</f>
        <v>　様</v>
      </c>
      <c r="E7" s="315"/>
      <c r="F7" s="315"/>
      <c r="G7" s="315"/>
      <c r="H7" s="315"/>
      <c r="I7" s="315"/>
      <c r="J7" s="315"/>
    </row>
    <row r="8" spans="2:11" x14ac:dyDescent="0.15">
      <c r="C8" s="35" t="s">
        <v>83</v>
      </c>
      <c r="D8" s="11"/>
      <c r="E8" s="12" t="s">
        <v>84</v>
      </c>
      <c r="F8" s="13">
        <v>16</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'２．プレジオツアー'!D26</f>
        <v>0</v>
      </c>
      <c r="F20" s="319"/>
      <c r="G20" s="319"/>
      <c r="H20" s="319"/>
      <c r="I20" s="319"/>
      <c r="J20" s="320">
        <f>'２．プレジオツアー'!E26</f>
        <v>0</v>
      </c>
      <c r="K20" s="320"/>
    </row>
    <row r="21" spans="2:11" ht="17.100000000000001" customHeight="1" x14ac:dyDescent="0.15">
      <c r="B21" s="14">
        <v>2</v>
      </c>
      <c r="C21" s="315" t="s">
        <v>91</v>
      </c>
      <c r="D21" s="315"/>
      <c r="E21" s="319">
        <f>'５．シャトルバス'!D24</f>
        <v>0</v>
      </c>
      <c r="F21" s="319"/>
      <c r="G21" s="319"/>
      <c r="H21" s="319"/>
      <c r="I21" s="319"/>
      <c r="J21" s="320">
        <f>IF(COUNTIF('５．シャトルバス'!F24,"エラー")=1,"エラー",IF(COUNTIF(E21,"*3,5*")=1,3500,IF(COUNTIF(E21,"*2,5*")=1,2500,0)))</f>
        <v>0</v>
      </c>
      <c r="K21" s="320"/>
    </row>
    <row r="22" spans="2:11" ht="17.100000000000001" customHeight="1" x14ac:dyDescent="0.15">
      <c r="B22" s="14">
        <v>3</v>
      </c>
      <c r="C22" s="323" t="s">
        <v>114</v>
      </c>
      <c r="D22" s="206"/>
      <c r="E22" s="323">
        <f>IF('４．宿泊施設'!J43=1,"自己手配",IF((COUNTA('４．宿泊施設'!C43)=1),'４．宿泊施設'!C43,'４．宿泊施設'!E43))</f>
        <v>0</v>
      </c>
      <c r="F22" s="324"/>
      <c r="G22" s="324"/>
      <c r="H22" s="324"/>
      <c r="I22" s="206"/>
      <c r="J22" s="325">
        <f>'４．宿泊施設'!H43</f>
        <v>0</v>
      </c>
      <c r="K22" s="255"/>
    </row>
    <row r="23" spans="2:11" ht="17.100000000000001" customHeight="1" x14ac:dyDescent="0.15">
      <c r="B23" s="14">
        <v>4</v>
      </c>
      <c r="C23" s="315" t="s">
        <v>3</v>
      </c>
      <c r="D23" s="315"/>
      <c r="E23" s="319">
        <f>'１．参加者情報'!D129</f>
        <v>0</v>
      </c>
      <c r="F23" s="319"/>
      <c r="G23" s="319"/>
      <c r="H23" s="319"/>
      <c r="I23" s="319"/>
      <c r="J23" s="319" t="s">
        <v>92</v>
      </c>
      <c r="K23" s="319"/>
    </row>
    <row r="24" spans="2:11" ht="17.100000000000001" customHeight="1" x14ac:dyDescent="0.15">
      <c r="B24" s="14">
        <v>5</v>
      </c>
      <c r="C24" s="315" t="s">
        <v>93</v>
      </c>
      <c r="D24" s="315"/>
      <c r="E24" s="319">
        <f>'６．昼食'!C24</f>
        <v>0</v>
      </c>
      <c r="F24" s="319"/>
      <c r="G24" s="319"/>
      <c r="H24" s="319"/>
      <c r="I24" s="319"/>
      <c r="J24" s="320">
        <f>IF(E24="不要",0,500)</f>
        <v>500</v>
      </c>
      <c r="K24" s="320"/>
    </row>
    <row r="25" spans="2:11" ht="17.100000000000001" customHeight="1" x14ac:dyDescent="0.15">
      <c r="B25" s="14">
        <v>6</v>
      </c>
      <c r="C25" s="315" t="s">
        <v>14</v>
      </c>
      <c r="D25" s="315"/>
      <c r="E25" s="319">
        <f>'１．参加者情報'!D130</f>
        <v>0</v>
      </c>
      <c r="F25" s="319"/>
      <c r="G25" s="319"/>
      <c r="H25" s="319"/>
      <c r="I25" s="319"/>
      <c r="J25" s="320">
        <f>IF(E25="出席",5000,0)</f>
        <v>0</v>
      </c>
      <c r="K25" s="320"/>
    </row>
    <row r="26" spans="2:11" ht="17.100000000000001" customHeight="1" x14ac:dyDescent="0.15">
      <c r="B26" s="14">
        <v>7</v>
      </c>
      <c r="C26" s="315" t="s">
        <v>94</v>
      </c>
      <c r="D26" s="315"/>
      <c r="E26" s="319">
        <f>'６．昼食'!D24</f>
        <v>0</v>
      </c>
      <c r="F26" s="319"/>
      <c r="G26" s="319"/>
      <c r="H26" s="319"/>
      <c r="I26" s="319"/>
      <c r="J26" s="320">
        <f>IF(E26="不要",0,1000)</f>
        <v>1000</v>
      </c>
      <c r="K26" s="320"/>
    </row>
    <row r="27" spans="2:11" ht="17.100000000000001" customHeight="1" x14ac:dyDescent="0.15">
      <c r="B27" s="14">
        <v>8</v>
      </c>
      <c r="C27" s="315" t="s">
        <v>95</v>
      </c>
      <c r="D27" s="315"/>
      <c r="E27" s="319">
        <f>'５．シャトルバス'!E24</f>
        <v>0</v>
      </c>
      <c r="F27" s="319"/>
      <c r="G27" s="319"/>
      <c r="H27" s="319"/>
      <c r="I27" s="319"/>
      <c r="J27" s="320">
        <f>IF(COUNTIF('５．シャトルバス'!F24,"エラー")=1,"エラー",IF(COUNTIF(E27,"*3,5*")=1,3500,IF(COUNTIF(E27,"*2,5*")=1,2500,0)))</f>
        <v>0</v>
      </c>
      <c r="K27" s="320"/>
    </row>
    <row r="28" spans="2:11" ht="17.100000000000001" customHeight="1" x14ac:dyDescent="0.15">
      <c r="B28" s="14">
        <v>9</v>
      </c>
      <c r="C28" s="315" t="s">
        <v>5</v>
      </c>
      <c r="D28" s="315"/>
      <c r="E28" s="319" t="str">
        <f>IF(('３．ポストジオツアー'!C23&amp;"（"&amp;'３．ポストジオツアー'!D23&amp;"）")="参加しない（参加しない）","参加しない",('３．ポストジオツアー'!C23&amp;"（"&amp;'３．ポストジオツアー'!D23&amp;"）"))</f>
        <v>（）</v>
      </c>
      <c r="F28" s="319"/>
      <c r="G28" s="319"/>
      <c r="H28" s="319"/>
      <c r="I28" s="319"/>
      <c r="J28" s="320">
        <f>'３．ポストジオツアー'!E23</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nJzETsbRc/oszufCd6lVUGGYegmeUP5k/y0GYSnQcy5LZuGzgapJQDJLeHDOKyanaXkgYhfRvZCwOjJ1C23+oA==" saltValue="NtIl5dE+O40CzO9ee2Andg=="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'１．参加者情報'!D135</f>
        <v>0</v>
      </c>
      <c r="E6" s="315"/>
      <c r="F6" s="315"/>
      <c r="G6" s="315"/>
      <c r="H6" s="315"/>
      <c r="I6" s="315"/>
      <c r="J6" s="315"/>
    </row>
    <row r="7" spans="2:11" x14ac:dyDescent="0.15">
      <c r="C7" s="35" t="s">
        <v>129</v>
      </c>
      <c r="D7" s="315" t="str">
        <f>'１．参加者情報'!D134&amp;"　様"</f>
        <v>　様</v>
      </c>
      <c r="E7" s="315"/>
      <c r="F7" s="315"/>
      <c r="G7" s="315"/>
      <c r="H7" s="315"/>
      <c r="I7" s="315"/>
      <c r="J7" s="315"/>
    </row>
    <row r="8" spans="2:11" x14ac:dyDescent="0.15">
      <c r="C8" s="35" t="s">
        <v>83</v>
      </c>
      <c r="D8" s="11"/>
      <c r="E8" s="12" t="s">
        <v>84</v>
      </c>
      <c r="F8" s="13">
        <v>17</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'２．プレジオツアー'!D27</f>
        <v>0</v>
      </c>
      <c r="F20" s="319"/>
      <c r="G20" s="319"/>
      <c r="H20" s="319"/>
      <c r="I20" s="319"/>
      <c r="J20" s="320">
        <f>'２．プレジオツアー'!E27</f>
        <v>0</v>
      </c>
      <c r="K20" s="320"/>
    </row>
    <row r="21" spans="2:11" ht="17.100000000000001" customHeight="1" x14ac:dyDescent="0.15">
      <c r="B21" s="14">
        <v>2</v>
      </c>
      <c r="C21" s="315" t="s">
        <v>91</v>
      </c>
      <c r="D21" s="315"/>
      <c r="E21" s="319">
        <f>'５．シャトルバス'!D25</f>
        <v>0</v>
      </c>
      <c r="F21" s="319"/>
      <c r="G21" s="319"/>
      <c r="H21" s="319"/>
      <c r="I21" s="319"/>
      <c r="J21" s="320">
        <f>IF(COUNTIF('５．シャトルバス'!F25,"エラー")=1,"エラー",IF(COUNTIF(E21,"*3,5*")=1,3500,IF(COUNTIF(E21,"*2,5*")=1,2500,0)))</f>
        <v>0</v>
      </c>
      <c r="K21" s="320"/>
    </row>
    <row r="22" spans="2:11" ht="17.100000000000001" customHeight="1" x14ac:dyDescent="0.15">
      <c r="B22" s="14">
        <v>3</v>
      </c>
      <c r="C22" s="323" t="s">
        <v>114</v>
      </c>
      <c r="D22" s="206"/>
      <c r="E22" s="323">
        <f>IF('４．宿泊施設'!J44=1,"自己手配",IF((COUNTA('４．宿泊施設'!C44)=1),'４．宿泊施設'!C44,'４．宿泊施設'!E44))</f>
        <v>0</v>
      </c>
      <c r="F22" s="324"/>
      <c r="G22" s="324"/>
      <c r="H22" s="324"/>
      <c r="I22" s="206"/>
      <c r="J22" s="325">
        <f>'４．宿泊施設'!H44</f>
        <v>0</v>
      </c>
      <c r="K22" s="255"/>
    </row>
    <row r="23" spans="2:11" ht="17.100000000000001" customHeight="1" x14ac:dyDescent="0.15">
      <c r="B23" s="14">
        <v>4</v>
      </c>
      <c r="C23" s="315" t="s">
        <v>3</v>
      </c>
      <c r="D23" s="315"/>
      <c r="E23" s="319">
        <f>'１．参加者情報'!D136</f>
        <v>0</v>
      </c>
      <c r="F23" s="319"/>
      <c r="G23" s="319"/>
      <c r="H23" s="319"/>
      <c r="I23" s="319"/>
      <c r="J23" s="319" t="s">
        <v>92</v>
      </c>
      <c r="K23" s="319"/>
    </row>
    <row r="24" spans="2:11" ht="17.100000000000001" customHeight="1" x14ac:dyDescent="0.15">
      <c r="B24" s="14">
        <v>5</v>
      </c>
      <c r="C24" s="315" t="s">
        <v>93</v>
      </c>
      <c r="D24" s="315"/>
      <c r="E24" s="319">
        <f>'６．昼食'!C25</f>
        <v>0</v>
      </c>
      <c r="F24" s="319"/>
      <c r="G24" s="319"/>
      <c r="H24" s="319"/>
      <c r="I24" s="319"/>
      <c r="J24" s="320">
        <f>IF(E24="不要",0,500)</f>
        <v>500</v>
      </c>
      <c r="K24" s="320"/>
    </row>
    <row r="25" spans="2:11" ht="17.100000000000001" customHeight="1" x14ac:dyDescent="0.15">
      <c r="B25" s="14">
        <v>6</v>
      </c>
      <c r="C25" s="315" t="s">
        <v>14</v>
      </c>
      <c r="D25" s="315"/>
      <c r="E25" s="319">
        <f>'１．参加者情報'!D137</f>
        <v>0</v>
      </c>
      <c r="F25" s="319"/>
      <c r="G25" s="319"/>
      <c r="H25" s="319"/>
      <c r="I25" s="319"/>
      <c r="J25" s="320">
        <f>IF(E25="出席",5000,0)</f>
        <v>0</v>
      </c>
      <c r="K25" s="320"/>
    </row>
    <row r="26" spans="2:11" ht="17.100000000000001" customHeight="1" x14ac:dyDescent="0.15">
      <c r="B26" s="14">
        <v>7</v>
      </c>
      <c r="C26" s="315" t="s">
        <v>94</v>
      </c>
      <c r="D26" s="315"/>
      <c r="E26" s="319">
        <f>'６．昼食'!D25</f>
        <v>0</v>
      </c>
      <c r="F26" s="319"/>
      <c r="G26" s="319"/>
      <c r="H26" s="319"/>
      <c r="I26" s="319"/>
      <c r="J26" s="320">
        <f>IF(E26="不要",0,1000)</f>
        <v>1000</v>
      </c>
      <c r="K26" s="320"/>
    </row>
    <row r="27" spans="2:11" ht="17.100000000000001" customHeight="1" x14ac:dyDescent="0.15">
      <c r="B27" s="14">
        <v>8</v>
      </c>
      <c r="C27" s="315" t="s">
        <v>95</v>
      </c>
      <c r="D27" s="315"/>
      <c r="E27" s="319">
        <f>'５．シャトルバス'!E25</f>
        <v>0</v>
      </c>
      <c r="F27" s="319"/>
      <c r="G27" s="319"/>
      <c r="H27" s="319"/>
      <c r="I27" s="319"/>
      <c r="J27" s="320">
        <f>IF(COUNTIF('５．シャトルバス'!F25,"エラー")=1,"エラー",IF(COUNTIF(E27,"*3,5*")=1,3500,IF(COUNTIF(E27,"*2,5*")=1,2500,0)))</f>
        <v>0</v>
      </c>
      <c r="K27" s="320"/>
    </row>
    <row r="28" spans="2:11" ht="17.100000000000001" customHeight="1" x14ac:dyDescent="0.15">
      <c r="B28" s="14">
        <v>9</v>
      </c>
      <c r="C28" s="315" t="s">
        <v>5</v>
      </c>
      <c r="D28" s="315"/>
      <c r="E28" s="319" t="str">
        <f>IF(('３．ポストジオツアー'!C24&amp;"（"&amp;'３．ポストジオツアー'!D24&amp;"）")="参加しない（参加しない）","参加しない",('３．ポストジオツアー'!C24&amp;"（"&amp;'３．ポストジオツアー'!D24&amp;"）"))</f>
        <v>（）</v>
      </c>
      <c r="F28" s="319"/>
      <c r="G28" s="319"/>
      <c r="H28" s="319"/>
      <c r="I28" s="319"/>
      <c r="J28" s="320">
        <f>'３．ポストジオツアー'!E24</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wnV/kOlJ8Mb+OG1gFWlOqZP+1gV1Jh8+/noNCfaMnjPcY5DWe3FyFKyuzqWehOzQJQmuef9ze8qylULuFBoqkA==" saltValue="EJ/DdNE2GylBjG/aNIRezw=="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'１．参加者情報'!D142</f>
        <v>0</v>
      </c>
      <c r="E6" s="315"/>
      <c r="F6" s="315"/>
      <c r="G6" s="315"/>
      <c r="H6" s="315"/>
      <c r="I6" s="315"/>
      <c r="J6" s="315"/>
    </row>
    <row r="7" spans="2:11" x14ac:dyDescent="0.15">
      <c r="C7" s="35" t="s">
        <v>129</v>
      </c>
      <c r="D7" s="315" t="str">
        <f>'１．参加者情報'!D141&amp;"　様"</f>
        <v>　様</v>
      </c>
      <c r="E7" s="315"/>
      <c r="F7" s="315"/>
      <c r="G7" s="315"/>
      <c r="H7" s="315"/>
      <c r="I7" s="315"/>
      <c r="J7" s="315"/>
    </row>
    <row r="8" spans="2:11" x14ac:dyDescent="0.15">
      <c r="C8" s="35" t="s">
        <v>83</v>
      </c>
      <c r="D8" s="11"/>
      <c r="E8" s="12" t="s">
        <v>84</v>
      </c>
      <c r="F8" s="13">
        <v>18</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'２．プレジオツアー'!D28</f>
        <v>0</v>
      </c>
      <c r="F20" s="319"/>
      <c r="G20" s="319"/>
      <c r="H20" s="319"/>
      <c r="I20" s="319"/>
      <c r="J20" s="320">
        <f>'２．プレジオツアー'!E28</f>
        <v>0</v>
      </c>
      <c r="K20" s="320"/>
    </row>
    <row r="21" spans="2:11" ht="17.100000000000001" customHeight="1" x14ac:dyDescent="0.15">
      <c r="B21" s="14">
        <v>2</v>
      </c>
      <c r="C21" s="315" t="s">
        <v>91</v>
      </c>
      <c r="D21" s="315"/>
      <c r="E21" s="319">
        <f>'５．シャトルバス'!D26</f>
        <v>0</v>
      </c>
      <c r="F21" s="319"/>
      <c r="G21" s="319"/>
      <c r="H21" s="319"/>
      <c r="I21" s="319"/>
      <c r="J21" s="320">
        <f>IF(COUNTIF('５．シャトルバス'!F26,"エラー")=1,"エラー",IF(COUNTIF(E21,"*3,5*")=1,3500,IF(COUNTIF(E21,"*2,5*")=1,2500,0)))</f>
        <v>0</v>
      </c>
      <c r="K21" s="320"/>
    </row>
    <row r="22" spans="2:11" ht="17.100000000000001" customHeight="1" x14ac:dyDescent="0.15">
      <c r="B22" s="14">
        <v>3</v>
      </c>
      <c r="C22" s="323" t="s">
        <v>114</v>
      </c>
      <c r="D22" s="206"/>
      <c r="E22" s="323">
        <f>IF('４．宿泊施設'!J45=1,"自己手配",IF((COUNTA('４．宿泊施設'!C45)=1),'４．宿泊施設'!C45,'４．宿泊施設'!E45))</f>
        <v>0</v>
      </c>
      <c r="F22" s="324"/>
      <c r="G22" s="324"/>
      <c r="H22" s="324"/>
      <c r="I22" s="206"/>
      <c r="J22" s="325">
        <f>'４．宿泊施設'!H45</f>
        <v>0</v>
      </c>
      <c r="K22" s="255"/>
    </row>
    <row r="23" spans="2:11" ht="17.100000000000001" customHeight="1" x14ac:dyDescent="0.15">
      <c r="B23" s="14">
        <v>4</v>
      </c>
      <c r="C23" s="315" t="s">
        <v>3</v>
      </c>
      <c r="D23" s="315"/>
      <c r="E23" s="319">
        <f>'１．参加者情報'!D143</f>
        <v>0</v>
      </c>
      <c r="F23" s="319"/>
      <c r="G23" s="319"/>
      <c r="H23" s="319"/>
      <c r="I23" s="319"/>
      <c r="J23" s="319" t="s">
        <v>92</v>
      </c>
      <c r="K23" s="319"/>
    </row>
    <row r="24" spans="2:11" ht="17.100000000000001" customHeight="1" x14ac:dyDescent="0.15">
      <c r="B24" s="14">
        <v>5</v>
      </c>
      <c r="C24" s="315" t="s">
        <v>93</v>
      </c>
      <c r="D24" s="315"/>
      <c r="E24" s="319">
        <f>'６．昼食'!C26</f>
        <v>0</v>
      </c>
      <c r="F24" s="319"/>
      <c r="G24" s="319"/>
      <c r="H24" s="319"/>
      <c r="I24" s="319"/>
      <c r="J24" s="320">
        <f>IF(E24="不要",0,500)</f>
        <v>500</v>
      </c>
      <c r="K24" s="320"/>
    </row>
    <row r="25" spans="2:11" ht="17.100000000000001" customHeight="1" x14ac:dyDescent="0.15">
      <c r="B25" s="14">
        <v>6</v>
      </c>
      <c r="C25" s="315" t="s">
        <v>14</v>
      </c>
      <c r="D25" s="315"/>
      <c r="E25" s="319">
        <f>'１．参加者情報'!D144</f>
        <v>0</v>
      </c>
      <c r="F25" s="319"/>
      <c r="G25" s="319"/>
      <c r="H25" s="319"/>
      <c r="I25" s="319"/>
      <c r="J25" s="320">
        <f>IF(E25="出席",5000,0)</f>
        <v>0</v>
      </c>
      <c r="K25" s="320"/>
    </row>
    <row r="26" spans="2:11" ht="17.100000000000001" customHeight="1" x14ac:dyDescent="0.15">
      <c r="B26" s="14">
        <v>7</v>
      </c>
      <c r="C26" s="315" t="s">
        <v>94</v>
      </c>
      <c r="D26" s="315"/>
      <c r="E26" s="319">
        <f>'６．昼食'!D26</f>
        <v>0</v>
      </c>
      <c r="F26" s="319"/>
      <c r="G26" s="319"/>
      <c r="H26" s="319"/>
      <c r="I26" s="319"/>
      <c r="J26" s="320">
        <f>IF(E26="不要",0,1000)</f>
        <v>1000</v>
      </c>
      <c r="K26" s="320"/>
    </row>
    <row r="27" spans="2:11" ht="17.100000000000001" customHeight="1" x14ac:dyDescent="0.15">
      <c r="B27" s="14">
        <v>8</v>
      </c>
      <c r="C27" s="315" t="s">
        <v>95</v>
      </c>
      <c r="D27" s="315"/>
      <c r="E27" s="319">
        <f>'５．シャトルバス'!E26</f>
        <v>0</v>
      </c>
      <c r="F27" s="319"/>
      <c r="G27" s="319"/>
      <c r="H27" s="319"/>
      <c r="I27" s="319"/>
      <c r="J27" s="320">
        <f>IF(COUNTIF('５．シャトルバス'!F26,"エラー")=1,"エラー",IF(COUNTIF(E27,"*3,5*")=1,3500,IF(COUNTIF(E27,"*2,5*")=1,2500,0)))</f>
        <v>0</v>
      </c>
      <c r="K27" s="320"/>
    </row>
    <row r="28" spans="2:11" ht="17.100000000000001" customHeight="1" x14ac:dyDescent="0.15">
      <c r="B28" s="14">
        <v>9</v>
      </c>
      <c r="C28" s="315" t="s">
        <v>5</v>
      </c>
      <c r="D28" s="315"/>
      <c r="E28" s="319" t="str">
        <f>IF(('３．ポストジオツアー'!C25&amp;"（"&amp;'３．ポストジオツアー'!D25&amp;"）")="参加しない（参加しない）","参加しない",('３．ポストジオツアー'!C25&amp;"（"&amp;'３．ポストジオツアー'!D25&amp;"）"))</f>
        <v>（）</v>
      </c>
      <c r="F28" s="319"/>
      <c r="G28" s="319"/>
      <c r="H28" s="319"/>
      <c r="I28" s="319"/>
      <c r="J28" s="320">
        <f>'３．ポストジオツアー'!E25</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RNa5mQTER6EJK05zhiRhdwc3KInBkTfXqY46ch0LqlZtHp+e6x2lM7lE6OJsOmR43oKvU9Oo5kk99rhuKLNmJQ==" saltValue="OR69f0Al2443oYNFRDdNVw=="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'１．参加者情報'!D149</f>
        <v>0</v>
      </c>
      <c r="E6" s="315"/>
      <c r="F6" s="315"/>
      <c r="G6" s="315"/>
      <c r="H6" s="315"/>
      <c r="I6" s="315"/>
      <c r="J6" s="315"/>
    </row>
    <row r="7" spans="2:11" x14ac:dyDescent="0.15">
      <c r="C7" s="35" t="s">
        <v>129</v>
      </c>
      <c r="D7" s="315" t="str">
        <f>'１．参加者情報'!D148&amp;"　様"</f>
        <v>　様</v>
      </c>
      <c r="E7" s="315"/>
      <c r="F7" s="315"/>
      <c r="G7" s="315"/>
      <c r="H7" s="315"/>
      <c r="I7" s="315"/>
      <c r="J7" s="315"/>
    </row>
    <row r="8" spans="2:11" x14ac:dyDescent="0.15">
      <c r="C8" s="35" t="s">
        <v>83</v>
      </c>
      <c r="D8" s="11"/>
      <c r="E8" s="12" t="s">
        <v>84</v>
      </c>
      <c r="F8" s="13">
        <v>19</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'２．プレジオツアー'!D29</f>
        <v>0</v>
      </c>
      <c r="F20" s="319"/>
      <c r="G20" s="319"/>
      <c r="H20" s="319"/>
      <c r="I20" s="319"/>
      <c r="J20" s="320">
        <f>'２．プレジオツアー'!E29</f>
        <v>0</v>
      </c>
      <c r="K20" s="320"/>
    </row>
    <row r="21" spans="2:11" ht="17.100000000000001" customHeight="1" x14ac:dyDescent="0.15">
      <c r="B21" s="14">
        <v>2</v>
      </c>
      <c r="C21" s="315" t="s">
        <v>91</v>
      </c>
      <c r="D21" s="315"/>
      <c r="E21" s="319">
        <f>'５．シャトルバス'!D27</f>
        <v>0</v>
      </c>
      <c r="F21" s="319"/>
      <c r="G21" s="319"/>
      <c r="H21" s="319"/>
      <c r="I21" s="319"/>
      <c r="J21" s="320">
        <f>IF(COUNTIF('５．シャトルバス'!F27,"エラー")=1,"エラー",IF(COUNTIF(E21,"*3,5*")=1,3500,IF(COUNTIF(E21,"*2,5*")=1,2500,0)))</f>
        <v>0</v>
      </c>
      <c r="K21" s="320"/>
    </row>
    <row r="22" spans="2:11" ht="17.100000000000001" customHeight="1" x14ac:dyDescent="0.15">
      <c r="B22" s="14">
        <v>3</v>
      </c>
      <c r="C22" s="323" t="s">
        <v>114</v>
      </c>
      <c r="D22" s="206"/>
      <c r="E22" s="323">
        <f>IF('４．宿泊施設'!J46=1,"自己手配",IF((COUNTA('４．宿泊施設'!C46)=1),'４．宿泊施設'!C46,'４．宿泊施設'!E46))</f>
        <v>0</v>
      </c>
      <c r="F22" s="324"/>
      <c r="G22" s="324"/>
      <c r="H22" s="324"/>
      <c r="I22" s="206"/>
      <c r="J22" s="325">
        <f>'４．宿泊施設'!H46</f>
        <v>0</v>
      </c>
      <c r="K22" s="255"/>
    </row>
    <row r="23" spans="2:11" ht="17.100000000000001" customHeight="1" x14ac:dyDescent="0.15">
      <c r="B23" s="14">
        <v>4</v>
      </c>
      <c r="C23" s="315" t="s">
        <v>3</v>
      </c>
      <c r="D23" s="315"/>
      <c r="E23" s="319">
        <f>'１．参加者情報'!D150</f>
        <v>0</v>
      </c>
      <c r="F23" s="319"/>
      <c r="G23" s="319"/>
      <c r="H23" s="319"/>
      <c r="I23" s="319"/>
      <c r="J23" s="319" t="s">
        <v>92</v>
      </c>
      <c r="K23" s="319"/>
    </row>
    <row r="24" spans="2:11" ht="17.100000000000001" customHeight="1" x14ac:dyDescent="0.15">
      <c r="B24" s="14">
        <v>5</v>
      </c>
      <c r="C24" s="315" t="s">
        <v>93</v>
      </c>
      <c r="D24" s="315"/>
      <c r="E24" s="319">
        <f>'６．昼食'!C27</f>
        <v>0</v>
      </c>
      <c r="F24" s="319"/>
      <c r="G24" s="319"/>
      <c r="H24" s="319"/>
      <c r="I24" s="319"/>
      <c r="J24" s="320">
        <f>IF(E24="不要",0,500)</f>
        <v>500</v>
      </c>
      <c r="K24" s="320"/>
    </row>
    <row r="25" spans="2:11" ht="17.100000000000001" customHeight="1" x14ac:dyDescent="0.15">
      <c r="B25" s="14">
        <v>6</v>
      </c>
      <c r="C25" s="315" t="s">
        <v>14</v>
      </c>
      <c r="D25" s="315"/>
      <c r="E25" s="319">
        <f>'１．参加者情報'!D151</f>
        <v>0</v>
      </c>
      <c r="F25" s="319"/>
      <c r="G25" s="319"/>
      <c r="H25" s="319"/>
      <c r="I25" s="319"/>
      <c r="J25" s="320">
        <f>IF(E25="出席",5000,0)</f>
        <v>0</v>
      </c>
      <c r="K25" s="320"/>
    </row>
    <row r="26" spans="2:11" ht="17.100000000000001" customHeight="1" x14ac:dyDescent="0.15">
      <c r="B26" s="14">
        <v>7</v>
      </c>
      <c r="C26" s="315" t="s">
        <v>94</v>
      </c>
      <c r="D26" s="315"/>
      <c r="E26" s="319">
        <f>'６．昼食'!D27</f>
        <v>0</v>
      </c>
      <c r="F26" s="319"/>
      <c r="G26" s="319"/>
      <c r="H26" s="319"/>
      <c r="I26" s="319"/>
      <c r="J26" s="320">
        <f>IF(E26="不要",0,1000)</f>
        <v>1000</v>
      </c>
      <c r="K26" s="320"/>
    </row>
    <row r="27" spans="2:11" ht="17.100000000000001" customHeight="1" x14ac:dyDescent="0.15">
      <c r="B27" s="14">
        <v>8</v>
      </c>
      <c r="C27" s="315" t="s">
        <v>95</v>
      </c>
      <c r="D27" s="315"/>
      <c r="E27" s="319">
        <f>'５．シャトルバス'!E27</f>
        <v>0</v>
      </c>
      <c r="F27" s="319"/>
      <c r="G27" s="319"/>
      <c r="H27" s="319"/>
      <c r="I27" s="319"/>
      <c r="J27" s="320">
        <f>IF(COUNTIF('５．シャトルバス'!F27,"エラー")=1,"エラー",IF(COUNTIF(E27,"*3,5*")=1,3500,IF(COUNTIF(E27,"*2,5*")=1,2500,0)))</f>
        <v>0</v>
      </c>
      <c r="K27" s="320"/>
    </row>
    <row r="28" spans="2:11" ht="17.100000000000001" customHeight="1" x14ac:dyDescent="0.15">
      <c r="B28" s="14">
        <v>9</v>
      </c>
      <c r="C28" s="315" t="s">
        <v>5</v>
      </c>
      <c r="D28" s="315"/>
      <c r="E28" s="319" t="str">
        <f>IF(('３．ポストジオツアー'!C26&amp;"（"&amp;'３．ポストジオツアー'!D26&amp;"）")="参加しない（参加しない）","参加しない",('３．ポストジオツアー'!C26&amp;"（"&amp;'３．ポストジオツアー'!D26&amp;"）"))</f>
        <v>（）</v>
      </c>
      <c r="F28" s="319"/>
      <c r="G28" s="319"/>
      <c r="H28" s="319"/>
      <c r="I28" s="319"/>
      <c r="J28" s="320">
        <f>'３．ポストジオツアー'!E26</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233</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7na4/ZWaQQpTNg/lNTrBBZPlu30x5ybue+nfV6mW/NU8yc+x03zjcJFkv7nFSDhF4YFyMxUmuN1L5Nw473Zqkg==" saltValue="PfEkt3Sp4z26k7br3mhxpQ=="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3" t="s">
        <v>223</v>
      </c>
      <c r="C1" s="313"/>
      <c r="D1" s="144"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20"/>
      <c r="C4" s="19"/>
      <c r="D4" s="19"/>
      <c r="E4" s="19"/>
      <c r="F4" s="19"/>
      <c r="G4" s="19"/>
      <c r="H4" s="19"/>
      <c r="I4" s="10" t="s">
        <v>103</v>
      </c>
      <c r="J4" s="314">
        <f ca="1">TODAY()</f>
        <v>43293</v>
      </c>
      <c r="K4" s="314"/>
    </row>
    <row r="6" spans="2:11" x14ac:dyDescent="0.15">
      <c r="C6" s="35" t="s">
        <v>82</v>
      </c>
      <c r="D6" s="315">
        <f>'１．参加者情報'!D156</f>
        <v>0</v>
      </c>
      <c r="E6" s="315"/>
      <c r="F6" s="315"/>
      <c r="G6" s="315"/>
      <c r="H6" s="315"/>
      <c r="I6" s="315"/>
      <c r="J6" s="315"/>
    </row>
    <row r="7" spans="2:11" x14ac:dyDescent="0.15">
      <c r="C7" s="35" t="s">
        <v>129</v>
      </c>
      <c r="D7" s="315" t="str">
        <f>'１．参加者情報'!D155&amp;"　様"</f>
        <v>　様</v>
      </c>
      <c r="E7" s="315"/>
      <c r="F7" s="315"/>
      <c r="G7" s="315"/>
      <c r="H7" s="315"/>
      <c r="I7" s="315"/>
      <c r="J7" s="315"/>
    </row>
    <row r="8" spans="2:11" x14ac:dyDescent="0.15">
      <c r="C8" s="35" t="s">
        <v>83</v>
      </c>
      <c r="D8" s="11"/>
      <c r="E8" s="12" t="s">
        <v>84</v>
      </c>
      <c r="F8" s="13">
        <v>20</v>
      </c>
      <c r="G8" s="17" t="s">
        <v>104</v>
      </c>
      <c r="H8" s="18"/>
      <c r="I8" s="18"/>
      <c r="J8" s="18"/>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7"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5" t="s">
        <v>4</v>
      </c>
      <c r="D20" s="315"/>
      <c r="E20" s="319">
        <f>'２．プレジオツアー'!D30</f>
        <v>0</v>
      </c>
      <c r="F20" s="319"/>
      <c r="G20" s="319"/>
      <c r="H20" s="319"/>
      <c r="I20" s="319"/>
      <c r="J20" s="320">
        <f>'２．プレジオツアー'!E30</f>
        <v>0</v>
      </c>
      <c r="K20" s="320"/>
    </row>
    <row r="21" spans="2:11" ht="17.100000000000001" customHeight="1" x14ac:dyDescent="0.15">
      <c r="B21" s="14">
        <v>2</v>
      </c>
      <c r="C21" s="315" t="s">
        <v>91</v>
      </c>
      <c r="D21" s="315"/>
      <c r="E21" s="319">
        <f>'５．シャトルバス'!D28</f>
        <v>0</v>
      </c>
      <c r="F21" s="319"/>
      <c r="G21" s="319"/>
      <c r="H21" s="319"/>
      <c r="I21" s="319"/>
      <c r="J21" s="320">
        <f>IF(COUNTIF('５．シャトルバス'!F28,"エラー")=1,"エラー",IF(COUNTIF(E21,"*3,5*")=1,3500,IF(COUNTIF(E21,"*2,5*")=1,2500,0)))</f>
        <v>0</v>
      </c>
      <c r="K21" s="320"/>
    </row>
    <row r="22" spans="2:11" ht="17.100000000000001" customHeight="1" x14ac:dyDescent="0.15">
      <c r="B22" s="14">
        <v>3</v>
      </c>
      <c r="C22" s="323" t="s">
        <v>114</v>
      </c>
      <c r="D22" s="206"/>
      <c r="E22" s="323">
        <f>IF('４．宿泊施設'!J47=1,"自己手配",IF((COUNTA('４．宿泊施設'!C47)=1),'４．宿泊施設'!C47,'４．宿泊施設'!E47))</f>
        <v>0</v>
      </c>
      <c r="F22" s="324"/>
      <c r="G22" s="324"/>
      <c r="H22" s="324"/>
      <c r="I22" s="206"/>
      <c r="J22" s="325">
        <f>'４．宿泊施設'!H47</f>
        <v>0</v>
      </c>
      <c r="K22" s="255"/>
    </row>
    <row r="23" spans="2:11" ht="17.100000000000001" customHeight="1" x14ac:dyDescent="0.15">
      <c r="B23" s="14">
        <v>4</v>
      </c>
      <c r="C23" s="315" t="s">
        <v>3</v>
      </c>
      <c r="D23" s="315"/>
      <c r="E23" s="319">
        <f>'１．参加者情報'!D157</f>
        <v>0</v>
      </c>
      <c r="F23" s="319"/>
      <c r="G23" s="319"/>
      <c r="H23" s="319"/>
      <c r="I23" s="319"/>
      <c r="J23" s="319" t="s">
        <v>92</v>
      </c>
      <c r="K23" s="319"/>
    </row>
    <row r="24" spans="2:11" ht="17.100000000000001" customHeight="1" x14ac:dyDescent="0.15">
      <c r="B24" s="14">
        <v>5</v>
      </c>
      <c r="C24" s="315" t="s">
        <v>93</v>
      </c>
      <c r="D24" s="315"/>
      <c r="E24" s="319">
        <f>'６．昼食'!C28</f>
        <v>0</v>
      </c>
      <c r="F24" s="319"/>
      <c r="G24" s="319"/>
      <c r="H24" s="319"/>
      <c r="I24" s="319"/>
      <c r="J24" s="320">
        <f>IF(E24="不要",0,500)</f>
        <v>500</v>
      </c>
      <c r="K24" s="320"/>
    </row>
    <row r="25" spans="2:11" ht="17.100000000000001" customHeight="1" x14ac:dyDescent="0.15">
      <c r="B25" s="14">
        <v>6</v>
      </c>
      <c r="C25" s="315" t="s">
        <v>14</v>
      </c>
      <c r="D25" s="315"/>
      <c r="E25" s="319">
        <f>'１．参加者情報'!D158</f>
        <v>0</v>
      </c>
      <c r="F25" s="319"/>
      <c r="G25" s="319"/>
      <c r="H25" s="319"/>
      <c r="I25" s="319"/>
      <c r="J25" s="320">
        <f>IF(E25="出席",5000,0)</f>
        <v>0</v>
      </c>
      <c r="K25" s="320"/>
    </row>
    <row r="26" spans="2:11" ht="17.100000000000001" customHeight="1" x14ac:dyDescent="0.15">
      <c r="B26" s="14">
        <v>7</v>
      </c>
      <c r="C26" s="315" t="s">
        <v>94</v>
      </c>
      <c r="D26" s="315"/>
      <c r="E26" s="319">
        <f>'６．昼食'!D28</f>
        <v>0</v>
      </c>
      <c r="F26" s="319"/>
      <c r="G26" s="319"/>
      <c r="H26" s="319"/>
      <c r="I26" s="319"/>
      <c r="J26" s="320">
        <f>IF(E26="不要",0,1000)</f>
        <v>1000</v>
      </c>
      <c r="K26" s="320"/>
    </row>
    <row r="27" spans="2:11" ht="17.100000000000001" customHeight="1" x14ac:dyDescent="0.15">
      <c r="B27" s="14">
        <v>8</v>
      </c>
      <c r="C27" s="315" t="s">
        <v>95</v>
      </c>
      <c r="D27" s="315"/>
      <c r="E27" s="319">
        <f>'５．シャトルバス'!E28</f>
        <v>0</v>
      </c>
      <c r="F27" s="319"/>
      <c r="G27" s="319"/>
      <c r="H27" s="319"/>
      <c r="I27" s="319"/>
      <c r="J27" s="320">
        <f>IF(COUNTIF('５．シャトルバス'!F28,"エラー")=1,"エラー",IF(COUNTIF(E27,"*3,5*")=1,3500,IF(COUNTIF(E27,"*2,5*")=1,2500,0)))</f>
        <v>0</v>
      </c>
      <c r="K27" s="320"/>
    </row>
    <row r="28" spans="2:11" ht="17.100000000000001" customHeight="1" x14ac:dyDescent="0.15">
      <c r="B28" s="14">
        <v>9</v>
      </c>
      <c r="C28" s="315" t="s">
        <v>5</v>
      </c>
      <c r="D28" s="315"/>
      <c r="E28" s="319" t="str">
        <f>IF(('３．ポストジオツアー'!C27&amp;"（"&amp;'３．ポストジオツアー'!D27&amp;"）")="参加しない（参加しない）","参加しない",('３．ポストジオツアー'!C27&amp;"（"&amp;'３．ポストジオツアー'!D27&amp;"）"))</f>
        <v>（）</v>
      </c>
      <c r="F28" s="319"/>
      <c r="G28" s="319"/>
      <c r="H28" s="319"/>
      <c r="I28" s="319"/>
      <c r="J28" s="320">
        <f>'３．ポストジオツアー'!E27</f>
        <v>0</v>
      </c>
      <c r="K28" s="320"/>
    </row>
    <row r="29" spans="2:11" ht="17.100000000000001" customHeight="1" thickBot="1" x14ac:dyDescent="0.2">
      <c r="B29" s="15">
        <v>10</v>
      </c>
      <c r="C29" s="333" t="s">
        <v>97</v>
      </c>
      <c r="D29" s="333"/>
      <c r="E29" s="327" t="s">
        <v>98</v>
      </c>
      <c r="F29" s="327"/>
      <c r="G29" s="327"/>
      <c r="H29" s="327"/>
      <c r="I29" s="327"/>
      <c r="J29" s="328">
        <f>IF(COUNTIF(E23,"*中高大生*")=1,0,3000)</f>
        <v>3000</v>
      </c>
      <c r="K29" s="328"/>
    </row>
    <row r="30" spans="2:11" ht="15" customHeight="1" thickTop="1" x14ac:dyDescent="0.15">
      <c r="B30" s="16"/>
      <c r="C30" s="330" t="s">
        <v>71</v>
      </c>
      <c r="D30" s="330"/>
      <c r="E30" s="330"/>
      <c r="F30" s="330"/>
      <c r="G30" s="330"/>
      <c r="H30" s="330"/>
      <c r="I30" s="330"/>
      <c r="J30" s="331">
        <f>SUM(J20:K29)</f>
        <v>4500</v>
      </c>
      <c r="K30" s="331"/>
    </row>
    <row r="31" spans="2:11" x14ac:dyDescent="0.15">
      <c r="C31" s="174"/>
      <c r="D31"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232</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a4tOio4rcuno6t6mOHBn9sCX2zwSHHq0tgyHti+CzBV1s++MTKxCI+Kn3dSxKmWFUeueEA6srWGPnEGz9heC6g==" saltValue="9JKxJcQtpIAINCIGF2Gs+w==" spinCount="100000" sheet="1" objects="1" scenarios="1" selectLockedCells="1"/>
  <mergeCells count="47">
    <mergeCell ref="C28:D28"/>
    <mergeCell ref="E28:I28"/>
    <mergeCell ref="J28:K28"/>
    <mergeCell ref="C31:D31"/>
    <mergeCell ref="C29:D29"/>
    <mergeCell ref="E29:I29"/>
    <mergeCell ref="J29:K29"/>
    <mergeCell ref="C30:D30"/>
    <mergeCell ref="E30:I30"/>
    <mergeCell ref="J30:K30"/>
    <mergeCell ref="C26:D26"/>
    <mergeCell ref="E26:I26"/>
    <mergeCell ref="J26:K26"/>
    <mergeCell ref="C27:D27"/>
    <mergeCell ref="E27:I27"/>
    <mergeCell ref="J27:K27"/>
    <mergeCell ref="C24:D24"/>
    <mergeCell ref="E24:I24"/>
    <mergeCell ref="J24:K24"/>
    <mergeCell ref="C25:D25"/>
    <mergeCell ref="E25:I25"/>
    <mergeCell ref="J25:K25"/>
    <mergeCell ref="C22:D22"/>
    <mergeCell ref="E22:I22"/>
    <mergeCell ref="J22:K22"/>
    <mergeCell ref="C23:D23"/>
    <mergeCell ref="E23:I23"/>
    <mergeCell ref="J23:K23"/>
    <mergeCell ref="C21:D21"/>
    <mergeCell ref="E21:I21"/>
    <mergeCell ref="J21:K21"/>
    <mergeCell ref="C20:D20"/>
    <mergeCell ref="E20:I20"/>
    <mergeCell ref="J20:K20"/>
    <mergeCell ref="C11:K11"/>
    <mergeCell ref="C12:K12"/>
    <mergeCell ref="C13:K13"/>
    <mergeCell ref="C19:D19"/>
    <mergeCell ref="E19:I19"/>
    <mergeCell ref="J19:K19"/>
    <mergeCell ref="B1:C1"/>
    <mergeCell ref="C10:K10"/>
    <mergeCell ref="B2:K2"/>
    <mergeCell ref="B3:K3"/>
    <mergeCell ref="J4:K4"/>
    <mergeCell ref="D6:J6"/>
    <mergeCell ref="D7:J7"/>
  </mergeCells>
  <phoneticPr fontId="1"/>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M71"/>
  <sheetViews>
    <sheetView view="pageBreakPreview" zoomScaleNormal="100" zoomScaleSheetLayoutView="100" workbookViewId="0"/>
  </sheetViews>
  <sheetFormatPr defaultRowHeight="13.5" x14ac:dyDescent="0.15"/>
  <sheetData>
    <row r="1" spans="1:12" x14ac:dyDescent="0.15">
      <c r="A1" s="136"/>
      <c r="B1" s="136"/>
      <c r="C1" s="136"/>
      <c r="D1" s="6"/>
      <c r="E1" s="6"/>
      <c r="F1" s="6"/>
      <c r="G1" s="6"/>
      <c r="H1" s="6"/>
      <c r="I1" s="6"/>
      <c r="J1" s="135" t="b">
        <v>0</v>
      </c>
      <c r="K1" s="6"/>
      <c r="L1" s="6"/>
    </row>
    <row r="2" spans="1:12" x14ac:dyDescent="0.15">
      <c r="A2" s="6"/>
      <c r="B2" s="6" t="s">
        <v>3</v>
      </c>
      <c r="C2" s="6"/>
      <c r="D2" s="6"/>
      <c r="E2" s="6"/>
      <c r="F2" s="6"/>
      <c r="G2" s="6"/>
      <c r="H2" s="6" t="s">
        <v>58</v>
      </c>
      <c r="I2" s="6"/>
      <c r="J2" s="6"/>
      <c r="K2" s="6"/>
      <c r="L2" s="6"/>
    </row>
    <row r="3" spans="1:12" x14ac:dyDescent="0.15">
      <c r="A3" s="6"/>
      <c r="B3" s="6" t="s">
        <v>139</v>
      </c>
      <c r="C3" s="6"/>
      <c r="D3" s="6"/>
      <c r="E3" s="6"/>
      <c r="F3" s="6"/>
      <c r="G3" s="6"/>
      <c r="H3" s="6"/>
      <c r="I3" s="6"/>
      <c r="J3" s="6"/>
      <c r="K3" s="6"/>
      <c r="L3" s="6"/>
    </row>
    <row r="4" spans="1:12" x14ac:dyDescent="0.15">
      <c r="A4" s="6"/>
      <c r="B4" s="6" t="s">
        <v>140</v>
      </c>
      <c r="C4" s="6"/>
      <c r="D4" s="6"/>
      <c r="E4" s="6"/>
      <c r="F4" s="6"/>
      <c r="G4" s="6"/>
      <c r="H4" s="6" t="s">
        <v>59</v>
      </c>
      <c r="I4" s="6"/>
      <c r="J4" s="6"/>
      <c r="K4" s="6"/>
      <c r="L4" s="6"/>
    </row>
    <row r="5" spans="1:12" x14ac:dyDescent="0.15">
      <c r="A5" s="6"/>
      <c r="B5" s="6" t="s">
        <v>141</v>
      </c>
      <c r="C5" s="6"/>
      <c r="D5" s="6"/>
      <c r="E5" s="6"/>
      <c r="F5" s="6"/>
      <c r="G5" s="6"/>
      <c r="H5" s="6" t="s">
        <v>70</v>
      </c>
      <c r="I5" s="6"/>
      <c r="J5" s="6"/>
      <c r="K5" s="6"/>
      <c r="L5" s="6"/>
    </row>
    <row r="6" spans="1:12" x14ac:dyDescent="0.15">
      <c r="A6" s="6"/>
      <c r="B6" s="6" t="s">
        <v>145</v>
      </c>
      <c r="C6" s="6"/>
      <c r="D6" s="6"/>
      <c r="E6" s="6"/>
      <c r="F6" s="6"/>
      <c r="G6" s="6"/>
      <c r="H6" s="6" t="s">
        <v>280</v>
      </c>
      <c r="I6" s="6"/>
      <c r="J6" s="6"/>
      <c r="K6" s="6"/>
      <c r="L6" s="6"/>
    </row>
    <row r="7" spans="1:12" x14ac:dyDescent="0.15">
      <c r="A7" s="6"/>
      <c r="B7" s="6" t="s">
        <v>142</v>
      </c>
      <c r="C7" s="6"/>
      <c r="D7" s="6"/>
      <c r="E7" s="6"/>
      <c r="F7" s="6"/>
      <c r="G7" s="6"/>
      <c r="H7" s="6" t="s">
        <v>120</v>
      </c>
      <c r="I7" s="6"/>
      <c r="J7" s="6"/>
      <c r="K7" s="6"/>
      <c r="L7" s="6"/>
    </row>
    <row r="8" spans="1:12" x14ac:dyDescent="0.15">
      <c r="A8" s="6"/>
      <c r="B8" s="6" t="s">
        <v>143</v>
      </c>
      <c r="C8" s="6"/>
      <c r="D8" s="6"/>
      <c r="E8" s="6"/>
      <c r="F8" s="6"/>
      <c r="G8" s="6"/>
      <c r="H8" s="6" t="s">
        <v>121</v>
      </c>
      <c r="I8" s="6"/>
      <c r="J8" s="6"/>
      <c r="K8" s="6"/>
      <c r="L8" s="6"/>
    </row>
    <row r="9" spans="1:12" x14ac:dyDescent="0.15">
      <c r="A9" s="6"/>
      <c r="B9" s="6" t="s">
        <v>238</v>
      </c>
      <c r="C9" s="6"/>
      <c r="D9" s="6"/>
      <c r="E9" s="6"/>
      <c r="F9" s="6"/>
      <c r="G9" s="6"/>
      <c r="H9" s="6" t="s">
        <v>60</v>
      </c>
      <c r="I9" s="6"/>
      <c r="J9" s="6"/>
      <c r="K9" s="6"/>
      <c r="L9" s="6"/>
    </row>
    <row r="10" spans="1:12" x14ac:dyDescent="0.15">
      <c r="A10" s="6"/>
      <c r="B10" s="6" t="s">
        <v>144</v>
      </c>
      <c r="C10" s="6"/>
      <c r="D10" s="6"/>
      <c r="E10" s="6"/>
      <c r="F10" s="6"/>
      <c r="G10" s="6"/>
      <c r="H10" s="6" t="s">
        <v>61</v>
      </c>
      <c r="I10" s="6"/>
      <c r="J10" s="6"/>
      <c r="K10" s="6"/>
      <c r="L10" s="6"/>
    </row>
    <row r="11" spans="1:12" x14ac:dyDescent="0.15">
      <c r="A11" s="6"/>
      <c r="B11" s="6" t="s">
        <v>149</v>
      </c>
      <c r="C11" s="6"/>
      <c r="D11" s="6"/>
      <c r="E11" s="6"/>
      <c r="F11" s="6"/>
      <c r="G11" s="6"/>
      <c r="H11" s="6" t="s">
        <v>62</v>
      </c>
      <c r="I11" s="6"/>
      <c r="J11" s="6"/>
      <c r="K11" s="6"/>
      <c r="L11" s="6"/>
    </row>
    <row r="12" spans="1:12" x14ac:dyDescent="0.15">
      <c r="A12" s="6"/>
      <c r="B12" s="6" t="s">
        <v>150</v>
      </c>
      <c r="C12" s="6"/>
      <c r="D12" s="6"/>
      <c r="E12" s="6"/>
      <c r="F12" s="6"/>
      <c r="G12" s="6"/>
      <c r="H12" s="6" t="s">
        <v>281</v>
      </c>
      <c r="I12" s="6"/>
      <c r="J12" s="6"/>
      <c r="K12" s="6"/>
      <c r="L12" s="6"/>
    </row>
    <row r="13" spans="1:12" x14ac:dyDescent="0.15">
      <c r="A13" s="6"/>
      <c r="B13" s="6"/>
      <c r="C13" s="6"/>
      <c r="D13" s="6"/>
      <c r="E13" s="6"/>
      <c r="F13" s="6"/>
      <c r="G13" s="6"/>
      <c r="H13" s="6"/>
      <c r="I13" s="6"/>
      <c r="J13" s="6"/>
      <c r="K13" s="6"/>
      <c r="L13" s="6"/>
    </row>
    <row r="14" spans="1:12" x14ac:dyDescent="0.15">
      <c r="A14" s="6"/>
      <c r="B14" s="6" t="s">
        <v>28</v>
      </c>
      <c r="C14" s="6"/>
      <c r="D14" s="6"/>
      <c r="E14" s="6"/>
      <c r="F14" s="6"/>
      <c r="G14" s="6"/>
      <c r="H14" s="6" t="s">
        <v>63</v>
      </c>
      <c r="I14" s="6"/>
      <c r="J14" s="6"/>
      <c r="K14" s="6"/>
      <c r="L14" s="6"/>
    </row>
    <row r="15" spans="1:12" x14ac:dyDescent="0.15">
      <c r="A15" s="6"/>
      <c r="B15" s="6" t="s">
        <v>37</v>
      </c>
      <c r="C15" s="6"/>
      <c r="D15" s="6"/>
      <c r="E15" s="6"/>
      <c r="F15" s="6"/>
      <c r="G15" s="6"/>
      <c r="H15" s="6" t="s">
        <v>69</v>
      </c>
      <c r="I15" s="6"/>
      <c r="J15" s="6"/>
      <c r="K15" s="6"/>
      <c r="L15" s="6"/>
    </row>
    <row r="16" spans="1:12" x14ac:dyDescent="0.15">
      <c r="A16" s="6"/>
      <c r="B16" s="6" t="s">
        <v>278</v>
      </c>
      <c r="C16" s="6"/>
      <c r="D16" s="6"/>
      <c r="E16" s="6"/>
      <c r="F16" s="6"/>
      <c r="G16" s="6"/>
      <c r="H16" s="6" t="s">
        <v>66</v>
      </c>
      <c r="I16" s="6"/>
      <c r="J16" s="6"/>
      <c r="K16" s="6"/>
      <c r="L16" s="6"/>
    </row>
    <row r="17" spans="1:12" x14ac:dyDescent="0.15">
      <c r="A17" s="6"/>
      <c r="B17" s="6" t="s">
        <v>279</v>
      </c>
      <c r="C17" s="6"/>
      <c r="D17" s="6"/>
      <c r="E17" s="6"/>
      <c r="F17" s="6"/>
      <c r="G17" s="6"/>
      <c r="H17" s="6" t="s">
        <v>67</v>
      </c>
      <c r="I17" s="6"/>
      <c r="J17" s="6"/>
      <c r="K17" s="6"/>
      <c r="L17" s="6"/>
    </row>
    <row r="18" spans="1:12" x14ac:dyDescent="0.15">
      <c r="A18" s="6"/>
      <c r="B18" s="6" t="s">
        <v>146</v>
      </c>
      <c r="C18" s="6"/>
      <c r="D18" s="6"/>
      <c r="E18" s="6"/>
      <c r="F18" s="6"/>
      <c r="G18" s="6"/>
      <c r="H18" s="6"/>
      <c r="I18" s="6"/>
      <c r="J18" s="6"/>
      <c r="K18" s="6"/>
      <c r="L18" s="6"/>
    </row>
    <row r="19" spans="1:12" x14ac:dyDescent="0.15">
      <c r="A19" s="6"/>
      <c r="B19" s="6" t="s">
        <v>147</v>
      </c>
      <c r="C19" s="6"/>
      <c r="D19" s="6"/>
      <c r="E19" s="6"/>
      <c r="F19" s="6"/>
      <c r="G19" s="6"/>
      <c r="H19" s="6"/>
      <c r="I19" s="6"/>
      <c r="J19" s="6"/>
      <c r="K19" s="6"/>
      <c r="L19" s="6"/>
    </row>
    <row r="20" spans="1:12" x14ac:dyDescent="0.15">
      <c r="A20" s="6"/>
      <c r="B20" s="6" t="s">
        <v>148</v>
      </c>
      <c r="C20" s="6"/>
      <c r="D20" s="6"/>
      <c r="E20" s="6"/>
      <c r="F20" s="6"/>
      <c r="G20" s="6"/>
      <c r="H20" s="6"/>
      <c r="I20" s="6"/>
      <c r="J20" s="6"/>
      <c r="K20" s="6"/>
      <c r="L20" s="6"/>
    </row>
    <row r="21" spans="1:12" x14ac:dyDescent="0.15">
      <c r="A21" s="6"/>
      <c r="B21" s="6" t="s">
        <v>219</v>
      </c>
      <c r="C21" s="6"/>
      <c r="D21" s="6"/>
      <c r="E21" s="6"/>
      <c r="F21" s="6"/>
      <c r="G21" s="6"/>
      <c r="H21" s="6" t="s">
        <v>74</v>
      </c>
      <c r="I21" s="6"/>
      <c r="J21" s="6"/>
      <c r="K21" s="6"/>
      <c r="L21" s="6"/>
    </row>
    <row r="22" spans="1:12" x14ac:dyDescent="0.15">
      <c r="A22" s="6"/>
      <c r="B22" s="6"/>
      <c r="C22" s="6"/>
      <c r="D22" s="6"/>
      <c r="E22" s="6"/>
      <c r="F22" s="6"/>
      <c r="G22" s="6"/>
      <c r="H22" s="6" t="s">
        <v>79</v>
      </c>
      <c r="I22" s="6"/>
      <c r="J22" s="6"/>
      <c r="K22" s="6"/>
      <c r="L22" s="6"/>
    </row>
    <row r="23" spans="1:12" x14ac:dyDescent="0.15">
      <c r="A23" s="6"/>
      <c r="B23" s="6" t="s">
        <v>29</v>
      </c>
      <c r="C23" s="6"/>
      <c r="D23" s="6"/>
      <c r="E23" s="6"/>
      <c r="F23" s="6"/>
      <c r="G23" s="6"/>
      <c r="H23" s="6" t="s">
        <v>126</v>
      </c>
      <c r="I23" s="6"/>
      <c r="J23" s="6"/>
      <c r="K23" s="6"/>
      <c r="L23" s="6"/>
    </row>
    <row r="24" spans="1:12" x14ac:dyDescent="0.15">
      <c r="A24" s="6"/>
      <c r="B24" s="6" t="s">
        <v>37</v>
      </c>
      <c r="C24" s="6"/>
      <c r="D24" s="6"/>
      <c r="E24" s="6"/>
      <c r="F24" s="6"/>
      <c r="G24" s="6"/>
      <c r="H24" s="6" t="s">
        <v>79</v>
      </c>
      <c r="I24" s="6"/>
      <c r="J24" s="6"/>
      <c r="K24" s="6"/>
      <c r="L24" s="6"/>
    </row>
    <row r="25" spans="1:12" x14ac:dyDescent="0.15">
      <c r="A25" s="6"/>
      <c r="B25" s="6" t="s">
        <v>30</v>
      </c>
      <c r="C25" s="6"/>
      <c r="D25" s="6"/>
      <c r="E25" s="6"/>
      <c r="F25" s="6"/>
      <c r="G25" s="6"/>
      <c r="H25" s="6" t="s">
        <v>125</v>
      </c>
      <c r="I25" s="6"/>
      <c r="J25" s="6"/>
      <c r="K25" s="6"/>
      <c r="L25" s="6"/>
    </row>
    <row r="26" spans="1:12" x14ac:dyDescent="0.15">
      <c r="A26" s="6"/>
      <c r="B26" s="6" t="s">
        <v>31</v>
      </c>
      <c r="C26" s="6"/>
      <c r="D26" s="6"/>
      <c r="E26" s="6"/>
      <c r="F26" s="6"/>
      <c r="G26" s="6"/>
      <c r="H26" s="6"/>
      <c r="I26" s="6"/>
      <c r="J26" s="6"/>
      <c r="K26" s="6"/>
      <c r="L26" s="6"/>
    </row>
    <row r="27" spans="1:12" x14ac:dyDescent="0.15">
      <c r="A27" s="6"/>
      <c r="B27" s="6" t="s">
        <v>32</v>
      </c>
      <c r="C27" s="6"/>
      <c r="D27" s="6"/>
      <c r="E27" s="6"/>
      <c r="F27" s="6"/>
      <c r="G27" s="6"/>
      <c r="H27" s="6"/>
      <c r="I27" s="6"/>
      <c r="J27" s="6"/>
      <c r="K27" s="6"/>
      <c r="L27" s="6"/>
    </row>
    <row r="28" spans="1:12" x14ac:dyDescent="0.15">
      <c r="A28" s="6"/>
      <c r="B28" s="6" t="s">
        <v>33</v>
      </c>
      <c r="C28" s="6"/>
      <c r="D28" s="6"/>
      <c r="E28" s="6"/>
      <c r="F28" s="6"/>
      <c r="G28" s="6"/>
      <c r="H28" s="6"/>
      <c r="I28" s="6"/>
      <c r="J28" s="6"/>
      <c r="K28" s="6"/>
      <c r="L28" s="6"/>
    </row>
    <row r="29" spans="1:12" x14ac:dyDescent="0.15">
      <c r="A29" s="6"/>
      <c r="B29" s="6" t="s">
        <v>34</v>
      </c>
      <c r="C29" s="6"/>
      <c r="D29" s="6"/>
      <c r="E29" s="6"/>
      <c r="F29" s="6"/>
      <c r="G29" s="6"/>
      <c r="H29" s="6"/>
      <c r="I29" s="6"/>
      <c r="J29" s="6"/>
      <c r="K29" s="6"/>
      <c r="L29" s="6"/>
    </row>
    <row r="30" spans="1:12" x14ac:dyDescent="0.15">
      <c r="A30" s="6"/>
      <c r="B30" s="6" t="s">
        <v>35</v>
      </c>
      <c r="C30" s="6"/>
      <c r="D30" s="6"/>
      <c r="E30" s="6"/>
      <c r="F30" s="6"/>
      <c r="G30" s="6"/>
      <c r="H30" s="6"/>
      <c r="I30" s="6"/>
      <c r="J30" s="6"/>
      <c r="K30" s="6"/>
      <c r="L30" s="6"/>
    </row>
    <row r="31" spans="1:12" x14ac:dyDescent="0.15">
      <c r="B31" s="6" t="s">
        <v>36</v>
      </c>
    </row>
    <row r="34" spans="2:13" x14ac:dyDescent="0.15">
      <c r="H34" t="s">
        <v>172</v>
      </c>
      <c r="M34" t="s">
        <v>216</v>
      </c>
    </row>
    <row r="35" spans="2:13" x14ac:dyDescent="0.15">
      <c r="H35" t="s">
        <v>181</v>
      </c>
    </row>
    <row r="36" spans="2:13" x14ac:dyDescent="0.15">
      <c r="H36" s="100" t="s">
        <v>193</v>
      </c>
      <c r="M36">
        <v>15000</v>
      </c>
    </row>
    <row r="37" spans="2:13" x14ac:dyDescent="0.15">
      <c r="H37" s="100" t="s">
        <v>251</v>
      </c>
      <c r="M37">
        <v>10000</v>
      </c>
    </row>
    <row r="38" spans="2:13" x14ac:dyDescent="0.15">
      <c r="C38" s="21"/>
      <c r="D38" s="21"/>
      <c r="E38" s="21"/>
      <c r="H38" s="100" t="s">
        <v>252</v>
      </c>
      <c r="M38">
        <v>8500</v>
      </c>
    </row>
    <row r="39" spans="2:13" x14ac:dyDescent="0.15">
      <c r="B39" s="21"/>
      <c r="C39" s="5"/>
      <c r="D39" s="5"/>
      <c r="E39" s="5"/>
      <c r="H39" s="100" t="s">
        <v>253</v>
      </c>
      <c r="M39">
        <v>7500</v>
      </c>
    </row>
    <row r="40" spans="2:13" x14ac:dyDescent="0.15">
      <c r="B40" s="5"/>
      <c r="C40" s="5"/>
      <c r="D40" s="5"/>
      <c r="E40" s="5"/>
      <c r="H40" s="100" t="s">
        <v>254</v>
      </c>
      <c r="M40">
        <v>6500</v>
      </c>
    </row>
    <row r="41" spans="2:13" x14ac:dyDescent="0.15">
      <c r="B41" s="5"/>
      <c r="C41" s="5"/>
      <c r="D41" s="5"/>
      <c r="E41" s="5"/>
      <c r="H41" s="100" t="s">
        <v>255</v>
      </c>
      <c r="M41">
        <v>9000</v>
      </c>
    </row>
    <row r="42" spans="2:13" x14ac:dyDescent="0.15">
      <c r="B42" s="5" t="s">
        <v>113</v>
      </c>
      <c r="C42" s="5"/>
      <c r="D42" s="5"/>
      <c r="E42" s="5"/>
      <c r="H42" s="100" t="s">
        <v>256</v>
      </c>
      <c r="M42">
        <v>8000</v>
      </c>
    </row>
    <row r="43" spans="2:13" x14ac:dyDescent="0.15">
      <c r="B43" s="5" t="s">
        <v>160</v>
      </c>
      <c r="H43" s="100" t="s">
        <v>257</v>
      </c>
      <c r="M43">
        <v>6500</v>
      </c>
    </row>
    <row r="44" spans="2:13" x14ac:dyDescent="0.15">
      <c r="B44" s="5" t="s">
        <v>161</v>
      </c>
      <c r="H44" s="100" t="s">
        <v>258</v>
      </c>
      <c r="M44">
        <v>6000</v>
      </c>
    </row>
    <row r="45" spans="2:13" x14ac:dyDescent="0.15">
      <c r="H45" s="100" t="s">
        <v>273</v>
      </c>
      <c r="M45">
        <v>5500</v>
      </c>
    </row>
    <row r="46" spans="2:13" x14ac:dyDescent="0.15">
      <c r="H46" s="100" t="s">
        <v>183</v>
      </c>
      <c r="M46">
        <v>12000</v>
      </c>
    </row>
    <row r="47" spans="2:13" x14ac:dyDescent="0.15">
      <c r="H47" s="100" t="s">
        <v>259</v>
      </c>
      <c r="M47">
        <v>8000</v>
      </c>
    </row>
    <row r="48" spans="2:13" x14ac:dyDescent="0.15">
      <c r="H48" s="100" t="s">
        <v>260</v>
      </c>
      <c r="M48">
        <v>7000</v>
      </c>
    </row>
    <row r="49" spans="8:13" x14ac:dyDescent="0.15">
      <c r="H49" s="100" t="s">
        <v>261</v>
      </c>
      <c r="M49">
        <v>6000</v>
      </c>
    </row>
    <row r="50" spans="8:13" x14ac:dyDescent="0.15">
      <c r="H50" s="100" t="s">
        <v>262</v>
      </c>
      <c r="M50">
        <v>5500</v>
      </c>
    </row>
    <row r="51" spans="8:13" x14ac:dyDescent="0.15">
      <c r="H51" s="100" t="s">
        <v>184</v>
      </c>
      <c r="M51">
        <v>4000</v>
      </c>
    </row>
    <row r="52" spans="8:13" x14ac:dyDescent="0.15">
      <c r="H52" s="100" t="s">
        <v>185</v>
      </c>
      <c r="M52">
        <v>4000</v>
      </c>
    </row>
    <row r="53" spans="8:13" x14ac:dyDescent="0.15">
      <c r="H53" s="100" t="s">
        <v>186</v>
      </c>
      <c r="M53">
        <v>4000</v>
      </c>
    </row>
    <row r="55" spans="8:13" x14ac:dyDescent="0.15">
      <c r="H55" s="100" t="s">
        <v>182</v>
      </c>
    </row>
    <row r="56" spans="8:13" x14ac:dyDescent="0.15">
      <c r="H56" s="100" t="s">
        <v>192</v>
      </c>
      <c r="M56">
        <v>16000</v>
      </c>
    </row>
    <row r="57" spans="8:13" x14ac:dyDescent="0.15">
      <c r="H57" s="100" t="s">
        <v>263</v>
      </c>
      <c r="M57">
        <v>10500</v>
      </c>
    </row>
    <row r="58" spans="8:13" x14ac:dyDescent="0.15">
      <c r="H58" s="100" t="s">
        <v>264</v>
      </c>
      <c r="M58">
        <v>9000</v>
      </c>
    </row>
    <row r="59" spans="8:13" x14ac:dyDescent="0.15">
      <c r="H59" s="100" t="s">
        <v>265</v>
      </c>
      <c r="M59">
        <v>8000</v>
      </c>
    </row>
    <row r="60" spans="8:13" x14ac:dyDescent="0.15">
      <c r="H60" s="100" t="s">
        <v>266</v>
      </c>
      <c r="M60">
        <v>7000</v>
      </c>
    </row>
    <row r="61" spans="8:13" x14ac:dyDescent="0.15">
      <c r="H61" s="100" t="s">
        <v>267</v>
      </c>
      <c r="M61">
        <v>9500</v>
      </c>
    </row>
    <row r="62" spans="8:13" x14ac:dyDescent="0.15">
      <c r="H62" s="100" t="s">
        <v>268</v>
      </c>
      <c r="M62">
        <v>8500</v>
      </c>
    </row>
    <row r="63" spans="8:13" x14ac:dyDescent="0.15">
      <c r="H63" s="100" t="s">
        <v>269</v>
      </c>
      <c r="M63">
        <v>7000</v>
      </c>
    </row>
    <row r="64" spans="8:13" x14ac:dyDescent="0.15">
      <c r="H64" s="100" t="s">
        <v>270</v>
      </c>
      <c r="M64">
        <v>6500</v>
      </c>
    </row>
    <row r="65" spans="8:13" x14ac:dyDescent="0.15">
      <c r="H65" s="100" t="s">
        <v>187</v>
      </c>
      <c r="M65">
        <v>13000</v>
      </c>
    </row>
    <row r="66" spans="8:13" x14ac:dyDescent="0.15">
      <c r="H66" s="100" t="s">
        <v>271</v>
      </c>
      <c r="M66">
        <v>8500</v>
      </c>
    </row>
    <row r="67" spans="8:13" x14ac:dyDescent="0.15">
      <c r="H67" s="100" t="s">
        <v>272</v>
      </c>
      <c r="M67">
        <v>7500</v>
      </c>
    </row>
    <row r="68" spans="8:13" x14ac:dyDescent="0.15">
      <c r="H68" s="100" t="s">
        <v>188</v>
      </c>
      <c r="M68">
        <v>6500</v>
      </c>
    </row>
    <row r="69" spans="8:13" x14ac:dyDescent="0.15">
      <c r="H69" s="100" t="s">
        <v>189</v>
      </c>
      <c r="M69">
        <v>6000</v>
      </c>
    </row>
    <row r="70" spans="8:13" x14ac:dyDescent="0.15">
      <c r="H70" s="100" t="s">
        <v>190</v>
      </c>
      <c r="M70">
        <v>4500</v>
      </c>
    </row>
    <row r="71" spans="8:13" x14ac:dyDescent="0.15">
      <c r="H71" s="100" t="s">
        <v>191</v>
      </c>
      <c r="M71">
        <v>4500</v>
      </c>
    </row>
  </sheetData>
  <sheetProtection algorithmName="SHA-512" hashValue="+chVGkx8GADLf80AXoBPDVIhHxgDlOR1vq92Lc4ukGbWN8QLx+SWcCY6P+4CQfpNsrn94CbOoe7PJquAGu7PbA==" saltValue="7j6itna2DVbfodYC31BhRw==" spinCount="100000" sheet="1" objects="1" scenarios="1" selectLockedCells="1"/>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Normal="100" zoomScaleSheetLayoutView="100" workbookViewId="0">
      <selection sqref="A1:B1"/>
    </sheetView>
  </sheetViews>
  <sheetFormatPr defaultRowHeight="13.5" x14ac:dyDescent="0.15"/>
  <cols>
    <col min="1" max="1" width="10.625" customWidth="1"/>
    <col min="2" max="2" width="20.625" customWidth="1"/>
    <col min="3" max="4" width="50.625" customWidth="1"/>
    <col min="5" max="5" width="11.875" customWidth="1"/>
  </cols>
  <sheetData>
    <row r="1" spans="1:6" ht="18.75" x14ac:dyDescent="0.15">
      <c r="A1" s="223" t="s">
        <v>117</v>
      </c>
      <c r="B1" s="224"/>
      <c r="C1" s="71" t="s">
        <v>218</v>
      </c>
    </row>
    <row r="2" spans="1:6" ht="20.100000000000001" customHeight="1" x14ac:dyDescent="0.15">
      <c r="A2" s="69" t="s">
        <v>165</v>
      </c>
      <c r="B2" s="59"/>
      <c r="C2" s="71"/>
    </row>
    <row r="3" spans="1:6" ht="20.100000000000001" customHeight="1" x14ac:dyDescent="0.15">
      <c r="A3" s="69" t="s">
        <v>220</v>
      </c>
      <c r="B3" s="138"/>
      <c r="C3" s="141"/>
    </row>
    <row r="4" spans="1:6" ht="20.100000000000001" customHeight="1" x14ac:dyDescent="0.15">
      <c r="A4" s="69" t="s">
        <v>275</v>
      </c>
      <c r="B4" s="154"/>
      <c r="C4" s="155"/>
    </row>
    <row r="5" spans="1:6" ht="20.100000000000001" customHeight="1" x14ac:dyDescent="0.15">
      <c r="A5" s="69" t="s">
        <v>168</v>
      </c>
      <c r="B5" s="59"/>
      <c r="C5" s="71"/>
    </row>
    <row r="6" spans="1:6" ht="20.100000000000001" customHeight="1" x14ac:dyDescent="0.15">
      <c r="A6" s="69" t="s">
        <v>180</v>
      </c>
      <c r="B6" s="59"/>
      <c r="C6" s="71"/>
    </row>
    <row r="7" spans="1:6" ht="12" customHeight="1" thickBot="1" x14ac:dyDescent="0.2">
      <c r="A7" s="72"/>
      <c r="B7" s="59"/>
      <c r="C7" s="71"/>
    </row>
    <row r="8" spans="1:6" ht="18.75" x14ac:dyDescent="0.15">
      <c r="A8" s="58"/>
      <c r="B8" s="59"/>
      <c r="C8" s="59"/>
      <c r="D8" s="84" t="s">
        <v>155</v>
      </c>
    </row>
    <row r="9" spans="1:6" x14ac:dyDescent="0.15">
      <c r="D9" s="85" t="str">
        <f>IF(NOT((COUNTIF(B11:B30,""))=(COUNTIF(D11:D30,""))),"未入力箇所があります",IF(COUNTIF(E:E,"エラー"),"エラー箇所があります",""))</f>
        <v/>
      </c>
    </row>
    <row r="10" spans="1:6" ht="15" customHeight="1" x14ac:dyDescent="0.15">
      <c r="A10" s="23"/>
      <c r="B10" s="34" t="s">
        <v>27</v>
      </c>
      <c r="C10" s="39" t="s">
        <v>151</v>
      </c>
      <c r="D10" s="86" t="s">
        <v>124</v>
      </c>
      <c r="E10" s="74" t="s">
        <v>89</v>
      </c>
    </row>
    <row r="11" spans="1:6" ht="20.100000000000001" customHeight="1" x14ac:dyDescent="0.15">
      <c r="A11" s="23" t="s">
        <v>38</v>
      </c>
      <c r="B11" s="40" t="str">
        <f>IF(COUNTA('１．参加者情報'!D9),'１．参加者情報'!D9,"")</f>
        <v/>
      </c>
      <c r="C11" s="57" t="str">
        <f>IF(B11="","",'１．参加者情報'!D19)</f>
        <v/>
      </c>
      <c r="D11" s="87"/>
      <c r="E11" s="75">
        <f>IF(OR(D11="参加しない",D11=""),0,IF(COUNTIF(D11,"*時間*")=1,27500,IF(COUNTIF(D11,"*１a*")=1,29300,IF(COUNTIF(D11,"*黒曜石*")=1,28800,IF(COUNTIF(D11,"*丸瀬布*")=1,26800,IF(COUNTIF(D11,"*１b*")=1,24700,IF(COUNTIF(D11,"*１c*")=1,31900,36800)))))))</f>
        <v>0</v>
      </c>
      <c r="F11" s="33"/>
    </row>
    <row r="12" spans="1:6" ht="20.100000000000001" customHeight="1" x14ac:dyDescent="0.15">
      <c r="A12" s="23" t="s">
        <v>39</v>
      </c>
      <c r="B12" s="40" t="str">
        <f>IF(COUNTA('１．参加者情報'!D29),'１．参加者情報'!D29,"")</f>
        <v/>
      </c>
      <c r="C12" s="57" t="str">
        <f>IF(B12="","",'１．参加者情報'!D31)</f>
        <v/>
      </c>
      <c r="D12" s="87"/>
      <c r="E12" s="75">
        <f t="shared" ref="E12:E30" si="0">IF(OR(D12="参加しない",D12=""),0,IF(COUNTIF(D12,"*時間*")=1,27500,IF(COUNTIF(D12,"*１a*")=1,29300,IF(COUNTIF(D12,"*黒曜石*")=1,28800,IF(COUNTIF(D12,"*丸瀬布*")=1,26800,IF(COUNTIF(D12,"*１b*")=1,24700,IF(COUNTIF(D12,"*１c*")=1,31900,36800)))))))</f>
        <v>0</v>
      </c>
      <c r="F12" s="33"/>
    </row>
    <row r="13" spans="1:6" ht="20.100000000000001" customHeight="1" x14ac:dyDescent="0.15">
      <c r="A13" s="23" t="s">
        <v>40</v>
      </c>
      <c r="B13" s="40" t="str">
        <f>IF(COUNTA('１．参加者情報'!D36),'１．参加者情報'!D36,"")</f>
        <v/>
      </c>
      <c r="C13" s="57" t="str">
        <f>IF(B13="","",'１．参加者情報'!D38)</f>
        <v/>
      </c>
      <c r="D13" s="87"/>
      <c r="E13" s="75">
        <f t="shared" si="0"/>
        <v>0</v>
      </c>
      <c r="F13" s="33"/>
    </row>
    <row r="14" spans="1:6" ht="20.100000000000001" customHeight="1" x14ac:dyDescent="0.15">
      <c r="A14" s="23" t="s">
        <v>41</v>
      </c>
      <c r="B14" s="40" t="str">
        <f>IF(COUNTA('１．参加者情報'!D43),'１．参加者情報'!D43,"")</f>
        <v/>
      </c>
      <c r="C14" s="57" t="str">
        <f>IF(B14="","",'１．参加者情報'!D45)</f>
        <v/>
      </c>
      <c r="D14" s="87"/>
      <c r="E14" s="75">
        <f t="shared" si="0"/>
        <v>0</v>
      </c>
      <c r="F14" s="33"/>
    </row>
    <row r="15" spans="1:6" ht="20.100000000000001" customHeight="1" x14ac:dyDescent="0.15">
      <c r="A15" s="23" t="s">
        <v>42</v>
      </c>
      <c r="B15" s="40" t="str">
        <f>IF(COUNTA('１．参加者情報'!D50),'１．参加者情報'!D50,"")</f>
        <v/>
      </c>
      <c r="C15" s="57" t="str">
        <f>IF(B15="","",'１．参加者情報'!D52)</f>
        <v/>
      </c>
      <c r="D15" s="87"/>
      <c r="E15" s="75">
        <f t="shared" si="0"/>
        <v>0</v>
      </c>
      <c r="F15" s="33"/>
    </row>
    <row r="16" spans="1:6" ht="20.100000000000001" customHeight="1" x14ac:dyDescent="0.15">
      <c r="A16" s="23" t="s">
        <v>43</v>
      </c>
      <c r="B16" s="40" t="str">
        <f>IF(COUNTA('１．参加者情報'!D57),'１．参加者情報'!D57,"")</f>
        <v/>
      </c>
      <c r="C16" s="57" t="str">
        <f>IF(B16="","",'１．参加者情報'!D59)</f>
        <v/>
      </c>
      <c r="D16" s="87"/>
      <c r="E16" s="75">
        <f t="shared" si="0"/>
        <v>0</v>
      </c>
      <c r="F16" s="33"/>
    </row>
    <row r="17" spans="1:6" ht="20.100000000000001" customHeight="1" x14ac:dyDescent="0.15">
      <c r="A17" s="23" t="s">
        <v>44</v>
      </c>
      <c r="B17" s="40" t="str">
        <f>IF(COUNTA('１．参加者情報'!D64),'１．参加者情報'!D64,"")</f>
        <v/>
      </c>
      <c r="C17" s="57" t="str">
        <f>IF(B17="","",'１．参加者情報'!D66)</f>
        <v/>
      </c>
      <c r="D17" s="87"/>
      <c r="E17" s="75">
        <f t="shared" si="0"/>
        <v>0</v>
      </c>
      <c r="F17" s="33"/>
    </row>
    <row r="18" spans="1:6" ht="20.100000000000001" customHeight="1" x14ac:dyDescent="0.15">
      <c r="A18" s="23" t="s">
        <v>45</v>
      </c>
      <c r="B18" s="40" t="str">
        <f>IF(COUNTA('１．参加者情報'!D71),'１．参加者情報'!D71,"")</f>
        <v/>
      </c>
      <c r="C18" s="57" t="str">
        <f>IF(B18="","",'１．参加者情報'!D73)</f>
        <v/>
      </c>
      <c r="D18" s="87"/>
      <c r="E18" s="75">
        <f t="shared" si="0"/>
        <v>0</v>
      </c>
      <c r="F18" s="33"/>
    </row>
    <row r="19" spans="1:6" ht="20.100000000000001" customHeight="1" x14ac:dyDescent="0.15">
      <c r="A19" s="23" t="s">
        <v>46</v>
      </c>
      <c r="B19" s="40" t="str">
        <f>IF(COUNTA('１．参加者情報'!D78),'１．参加者情報'!D78,"")</f>
        <v/>
      </c>
      <c r="C19" s="57" t="str">
        <f>IF(B19="","",'１．参加者情報'!D80)</f>
        <v/>
      </c>
      <c r="D19" s="87"/>
      <c r="E19" s="75">
        <f t="shared" si="0"/>
        <v>0</v>
      </c>
      <c r="F19" s="33"/>
    </row>
    <row r="20" spans="1:6" ht="20.100000000000001" customHeight="1" x14ac:dyDescent="0.15">
      <c r="A20" s="23" t="s">
        <v>47</v>
      </c>
      <c r="B20" s="40" t="str">
        <f>IF(COUNTA('１．参加者情報'!D85),'１．参加者情報'!D85,"")</f>
        <v/>
      </c>
      <c r="C20" s="57" t="str">
        <f>IF(B20="","",'１．参加者情報'!D87)</f>
        <v/>
      </c>
      <c r="D20" s="87"/>
      <c r="E20" s="75">
        <f t="shared" si="0"/>
        <v>0</v>
      </c>
      <c r="F20" s="33"/>
    </row>
    <row r="21" spans="1:6" ht="20.100000000000001" customHeight="1" x14ac:dyDescent="0.15">
      <c r="A21" s="23" t="s">
        <v>48</v>
      </c>
      <c r="B21" s="40" t="str">
        <f>IF(COUNTA('１．参加者情報'!D92),'１．参加者情報'!D92,"")</f>
        <v/>
      </c>
      <c r="C21" s="57" t="str">
        <f>IF(B21="","",'１．参加者情報'!D94)</f>
        <v/>
      </c>
      <c r="D21" s="87"/>
      <c r="E21" s="75">
        <f t="shared" si="0"/>
        <v>0</v>
      </c>
      <c r="F21" s="33"/>
    </row>
    <row r="22" spans="1:6" ht="20.100000000000001" customHeight="1" x14ac:dyDescent="0.15">
      <c r="A22" s="23" t="s">
        <v>49</v>
      </c>
      <c r="B22" s="40" t="str">
        <f>IF(COUNTA('１．参加者情報'!D99),'１．参加者情報'!D99,"")</f>
        <v/>
      </c>
      <c r="C22" s="57" t="str">
        <f>IF(B22="","",'１．参加者情報'!D101)</f>
        <v/>
      </c>
      <c r="D22" s="87"/>
      <c r="E22" s="75">
        <f t="shared" si="0"/>
        <v>0</v>
      </c>
      <c r="F22" s="33"/>
    </row>
    <row r="23" spans="1:6" ht="20.100000000000001" customHeight="1" x14ac:dyDescent="0.15">
      <c r="A23" s="23" t="s">
        <v>50</v>
      </c>
      <c r="B23" s="40" t="str">
        <f>IF(COUNTA('１．参加者情報'!D106),'１．参加者情報'!D106,"")</f>
        <v/>
      </c>
      <c r="C23" s="57" t="str">
        <f>IF(B23="","",'１．参加者情報'!D108)</f>
        <v/>
      </c>
      <c r="D23" s="87"/>
      <c r="E23" s="75">
        <f t="shared" si="0"/>
        <v>0</v>
      </c>
      <c r="F23" s="33"/>
    </row>
    <row r="24" spans="1:6" ht="20.100000000000001" customHeight="1" x14ac:dyDescent="0.15">
      <c r="A24" s="23" t="s">
        <v>51</v>
      </c>
      <c r="B24" s="40" t="str">
        <f>IF(COUNTA('１．参加者情報'!D113),'１．参加者情報'!D113,"")</f>
        <v/>
      </c>
      <c r="C24" s="57" t="str">
        <f>IF(B24="","",'１．参加者情報'!D115)</f>
        <v/>
      </c>
      <c r="D24" s="87"/>
      <c r="E24" s="75">
        <f t="shared" si="0"/>
        <v>0</v>
      </c>
      <c r="F24" s="33"/>
    </row>
    <row r="25" spans="1:6" ht="20.100000000000001" customHeight="1" x14ac:dyDescent="0.15">
      <c r="A25" s="23" t="s">
        <v>52</v>
      </c>
      <c r="B25" s="40" t="str">
        <f>IF(COUNTA('１．参加者情報'!D120),'１．参加者情報'!D120,"")</f>
        <v/>
      </c>
      <c r="C25" s="57" t="str">
        <f>IF(B25="","",'１．参加者情報'!D122)</f>
        <v/>
      </c>
      <c r="D25" s="87"/>
      <c r="E25" s="75">
        <f t="shared" si="0"/>
        <v>0</v>
      </c>
      <c r="F25" s="33"/>
    </row>
    <row r="26" spans="1:6" ht="20.100000000000001" customHeight="1" x14ac:dyDescent="0.15">
      <c r="A26" s="23" t="s">
        <v>53</v>
      </c>
      <c r="B26" s="40" t="str">
        <f>IF(COUNTA('１．参加者情報'!D127),'１．参加者情報'!D127,"")</f>
        <v/>
      </c>
      <c r="C26" s="57" t="str">
        <f>IF(B26="","",'１．参加者情報'!D129)</f>
        <v/>
      </c>
      <c r="D26" s="87"/>
      <c r="E26" s="75">
        <f t="shared" si="0"/>
        <v>0</v>
      </c>
      <c r="F26" s="33"/>
    </row>
    <row r="27" spans="1:6" ht="20.100000000000001" customHeight="1" x14ac:dyDescent="0.15">
      <c r="A27" s="23" t="s">
        <v>54</v>
      </c>
      <c r="B27" s="40" t="str">
        <f>IF(COUNTA('１．参加者情報'!D134),'１．参加者情報'!D134,"")</f>
        <v/>
      </c>
      <c r="C27" s="57" t="str">
        <f>IF(B27="","",'１．参加者情報'!D136)</f>
        <v/>
      </c>
      <c r="D27" s="87"/>
      <c r="E27" s="75">
        <f t="shared" si="0"/>
        <v>0</v>
      </c>
      <c r="F27" s="33"/>
    </row>
    <row r="28" spans="1:6" ht="20.100000000000001" customHeight="1" x14ac:dyDescent="0.15">
      <c r="A28" s="23" t="s">
        <v>55</v>
      </c>
      <c r="B28" s="40" t="str">
        <f>IF(COUNTA('１．参加者情報'!D141),'１．参加者情報'!D141,"")</f>
        <v/>
      </c>
      <c r="C28" s="57" t="str">
        <f>IF(B28="","",'１．参加者情報'!D143)</f>
        <v/>
      </c>
      <c r="D28" s="87"/>
      <c r="E28" s="75">
        <f t="shared" si="0"/>
        <v>0</v>
      </c>
      <c r="F28" s="33"/>
    </row>
    <row r="29" spans="1:6" ht="20.100000000000001" customHeight="1" x14ac:dyDescent="0.15">
      <c r="A29" s="23" t="s">
        <v>56</v>
      </c>
      <c r="B29" s="40" t="str">
        <f>IF(COUNTA('１．参加者情報'!D148),'１．参加者情報'!D148,"")</f>
        <v/>
      </c>
      <c r="C29" s="57" t="str">
        <f>IF(B29="","",'１．参加者情報'!D150)</f>
        <v/>
      </c>
      <c r="D29" s="87"/>
      <c r="E29" s="75">
        <f t="shared" si="0"/>
        <v>0</v>
      </c>
      <c r="F29" s="33"/>
    </row>
    <row r="30" spans="1:6" ht="20.100000000000001" customHeight="1" thickBot="1" x14ac:dyDescent="0.2">
      <c r="A30" s="23" t="s">
        <v>57</v>
      </c>
      <c r="B30" s="40" t="str">
        <f>IF(COUNTA('１．参加者情報'!D155),'１．参加者情報'!D155,"")</f>
        <v/>
      </c>
      <c r="C30" s="57" t="str">
        <f>IF(B30="","",'１．参加者情報'!D157)</f>
        <v/>
      </c>
      <c r="D30" s="88"/>
      <c r="E30" s="75">
        <f t="shared" si="0"/>
        <v>0</v>
      </c>
      <c r="F30" s="33"/>
    </row>
    <row r="31" spans="1:6" ht="20.100000000000001" customHeight="1" x14ac:dyDescent="0.15">
      <c r="A31" s="24" t="s">
        <v>71</v>
      </c>
      <c r="B31" s="25"/>
      <c r="C31" s="25"/>
      <c r="D31" s="83"/>
      <c r="E31" s="30">
        <f>SUM(E11:E30)</f>
        <v>0</v>
      </c>
    </row>
    <row r="32" spans="1:6" x14ac:dyDescent="0.15">
      <c r="E32" s="4"/>
    </row>
  </sheetData>
  <sheetProtection algorithmName="SHA-512" hashValue="7xdOHyNkSfJiQVSuwC1KnSafzSykuk5HNFPVU3H1OVUPRN0d12+RJAc9W7NAkHiab7ntP5N4/osK6BNTYGoy6Q==" saltValue="sZggc/kjm0AjF34+CD/RBA==" spinCount="100000" sheet="1" objects="1" scenarios="1" selectLockedCells="1"/>
  <mergeCells count="1">
    <mergeCell ref="A1:B1"/>
  </mergeCells>
  <phoneticPr fontId="1"/>
  <conditionalFormatting sqref="E11:E30">
    <cfRule type="containsText" dxfId="12" priority="6" operator="containsText" text="エラー">
      <formula>NOT(ISERROR(SEARCH("エラー",E11)))</formula>
    </cfRule>
  </conditionalFormatting>
  <conditionalFormatting sqref="D9">
    <cfRule type="containsText" dxfId="11" priority="1" operator="containsText" text="エラー">
      <formula>NOT(ISERROR(SEARCH("エラー",D9)))</formula>
    </cfRule>
    <cfRule type="containsText" dxfId="10" priority="2" operator="containsText" text="未入力">
      <formula>NOT(ISERROR(SEARCH("未入力",D9)))</formula>
    </cfRule>
  </conditionalFormatting>
  <pageMargins left="0.7" right="0.7" top="0.75" bottom="0.75" header="0.3" footer="0.3"/>
  <pageSetup paperSize="9" scale="9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プルダウンデータ!$B$15:$B$21</xm:f>
          </x14:formula1>
          <xm:sqref>D11:D30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8"/>
  <sheetViews>
    <sheetView workbookViewId="0">
      <selection sqref="A1:B1"/>
    </sheetView>
  </sheetViews>
  <sheetFormatPr defaultRowHeight="13.5" x14ac:dyDescent="0.15"/>
  <cols>
    <col min="1" max="1" width="10.625" customWidth="1"/>
    <col min="2" max="2" width="20.625" customWidth="1"/>
    <col min="3" max="3" width="40.625" customWidth="1"/>
    <col min="4" max="4" width="14.75" bestFit="1" customWidth="1"/>
    <col min="5" max="5" width="11.75" customWidth="1"/>
    <col min="6" max="6" width="10.875" bestFit="1" customWidth="1"/>
  </cols>
  <sheetData>
    <row r="1" spans="1:6" ht="18.75" x14ac:dyDescent="0.15">
      <c r="A1" s="223" t="s">
        <v>118</v>
      </c>
      <c r="B1" s="224"/>
      <c r="C1" s="71" t="s">
        <v>221</v>
      </c>
    </row>
    <row r="2" spans="1:6" ht="20.100000000000001" customHeight="1" x14ac:dyDescent="0.15">
      <c r="A2" s="68" t="s">
        <v>241</v>
      </c>
    </row>
    <row r="3" spans="1:6" ht="20.100000000000001" customHeight="1" x14ac:dyDescent="0.15">
      <c r="A3" s="69" t="s">
        <v>242</v>
      </c>
    </row>
    <row r="4" spans="1:6" ht="15" customHeight="1" thickBot="1" x14ac:dyDescent="0.2">
      <c r="A4" s="72"/>
    </row>
    <row r="5" spans="1:6" ht="18.75" x14ac:dyDescent="0.15">
      <c r="A5" s="55"/>
      <c r="B5" s="56"/>
      <c r="C5" s="248" t="s">
        <v>154</v>
      </c>
      <c r="D5" s="249"/>
    </row>
    <row r="6" spans="1:6" x14ac:dyDescent="0.15">
      <c r="C6" s="246" t="str">
        <f>IF(OR(NOT((COUNTIF(B8:B27,""))=(COUNTIF(C8:C27,""))),(NOT((COUNTIF(B8:B27,""))=(COUNTIF(D8:D27,""))))),"未入力項目があります",IF(COUNTIF(E:E,"エラー"),"エラー項目があります",""))</f>
        <v/>
      </c>
      <c r="D6" s="247"/>
    </row>
    <row r="7" spans="1:6" ht="15" customHeight="1" x14ac:dyDescent="0.15">
      <c r="A7" s="23"/>
      <c r="B7" s="39" t="s">
        <v>27</v>
      </c>
      <c r="C7" s="77" t="s">
        <v>124</v>
      </c>
      <c r="D7" s="78" t="s">
        <v>68</v>
      </c>
      <c r="E7" s="74" t="s">
        <v>89</v>
      </c>
    </row>
    <row r="8" spans="1:6" ht="20.100000000000001" customHeight="1" x14ac:dyDescent="0.15">
      <c r="A8" s="23" t="s">
        <v>38</v>
      </c>
      <c r="B8" s="60" t="str">
        <f>IF(COUNTA('１．参加者情報'!D9),'１．参加者情報'!D9,"")</f>
        <v/>
      </c>
      <c r="C8" s="79"/>
      <c r="D8" s="80"/>
      <c r="E8" s="75">
        <f>IF(COUNTIF(F8,"この*")=1,"エラー",IF(OR(C8="参加しない",C8=""),0,IF(D8="途中で下車",(IF(COUNTIF(C8,"１*")=1,25700,IF(COUNTIF(C8,"２*")=1,26200,IF(COUNTIF(C8,"３*")=1,23600,IF(COUNTIF(C8,"４*")=1,26400,IF(COUNTIF(C8,"５*")=1,22800,IF(COUNTIF(C8,"６*")=1,23700, 25800)))))))-0,IF(COUNTIF(C8,"１*")=1,25700,IF(COUNTIF(C8,"２*")=1,26200,IF(COUNTIF(C8,"３*")=1,23600,IF(COUNTIF(C8,"４*")=1,26400,IF(COUNTIF(C8,"５*")=1,22800,IF(COUNTIF(C8,"６*")=1,23700, 25800)))))))))</f>
        <v>0</v>
      </c>
      <c r="F8" s="33" t="str">
        <f>IF(NOT(C8="参加しない"),IF(D8="参加しない","この選択は無効です。利用区間を指定してください。",IF(OR(C8="６．馬産地ひだかのルーツを探る！日高優駿街道",C8="７．どんだけ～強風体験！えりも岬とんがりロード"),IF(D8="途中で下車","このコースは様似で下車できません",""),"")),"")</f>
        <v/>
      </c>
    </row>
    <row r="9" spans="1:6" ht="20.100000000000001" customHeight="1" x14ac:dyDescent="0.15">
      <c r="A9" s="23" t="s">
        <v>39</v>
      </c>
      <c r="B9" s="60" t="str">
        <f>IF(COUNTA('１．参加者情報'!D29),'１．参加者情報'!D29,"")</f>
        <v/>
      </c>
      <c r="C9" s="79"/>
      <c r="D9" s="80"/>
      <c r="E9" s="75">
        <f t="shared" ref="E9:E27" si="0">IF(COUNTIF(F9,"この*")=1,"エラー",IF(OR(C9="参加しない",C9=""),0,IF(D9="途中で下車",(IF(COUNTIF(C9,"１*")=1,25700,IF(COUNTIF(C9,"２*")=1,26200,IF(COUNTIF(C9,"３*")=1,23600,IF(COUNTIF(C9,"４*")=1,26400,IF(COUNTIF(C9,"５*")=1,22800,IF(COUNTIF(C9,"６*")=1,23700, 25800)))))))-0,IF(COUNTIF(C9,"１*")=1,25700,IF(COUNTIF(C9,"２*")=1,26200,IF(COUNTIF(C9,"３*")=1,23600,IF(COUNTIF(C9,"４*")=1,26400,IF(COUNTIF(C9,"５*")=1,22800,IF(COUNTIF(C9,"６*")=1,23700, 25800)))))))))</f>
        <v>0</v>
      </c>
      <c r="F9" s="33" t="str">
        <f t="shared" ref="F9:F27" si="1">IF(NOT(C9="参加しない"),IF(D9="参加しない","この選択は無効です。利用区間を指定してください。",IF(OR(C9="６．馬産地ひだかのルーツを探る！日高優駿街道",C9="７．どんだけ～強風体験！えりも岬とんがりロード"),IF(D9="途中で下車","このコースは様似で下車できません",""),"")),"")</f>
        <v/>
      </c>
    </row>
    <row r="10" spans="1:6" ht="20.100000000000001" customHeight="1" x14ac:dyDescent="0.15">
      <c r="A10" s="23" t="s">
        <v>40</v>
      </c>
      <c r="B10" s="60" t="str">
        <f>IF(COUNTA('１．参加者情報'!D36),'１．参加者情報'!D36,"")</f>
        <v/>
      </c>
      <c r="C10" s="79"/>
      <c r="D10" s="80"/>
      <c r="E10" s="75">
        <f t="shared" si="0"/>
        <v>0</v>
      </c>
      <c r="F10" s="33" t="str">
        <f t="shared" si="1"/>
        <v/>
      </c>
    </row>
    <row r="11" spans="1:6" ht="20.100000000000001" customHeight="1" x14ac:dyDescent="0.15">
      <c r="A11" s="23" t="s">
        <v>41</v>
      </c>
      <c r="B11" s="60" t="str">
        <f>IF(COUNTA('１．参加者情報'!D43),'１．参加者情報'!D43,"")</f>
        <v/>
      </c>
      <c r="C11" s="79"/>
      <c r="D11" s="80"/>
      <c r="E11" s="75">
        <f t="shared" si="0"/>
        <v>0</v>
      </c>
      <c r="F11" s="33" t="str">
        <f t="shared" si="1"/>
        <v/>
      </c>
    </row>
    <row r="12" spans="1:6" ht="20.100000000000001" customHeight="1" x14ac:dyDescent="0.15">
      <c r="A12" s="23" t="s">
        <v>42</v>
      </c>
      <c r="B12" s="60" t="str">
        <f>IF(COUNTA('１．参加者情報'!D50),'１．参加者情報'!D50,"")</f>
        <v/>
      </c>
      <c r="C12" s="79"/>
      <c r="D12" s="80"/>
      <c r="E12" s="75">
        <f t="shared" si="0"/>
        <v>0</v>
      </c>
      <c r="F12" s="33" t="str">
        <f t="shared" si="1"/>
        <v/>
      </c>
    </row>
    <row r="13" spans="1:6" ht="20.100000000000001" customHeight="1" x14ac:dyDescent="0.15">
      <c r="A13" s="23" t="s">
        <v>43</v>
      </c>
      <c r="B13" s="60" t="str">
        <f>IF(COUNTA('１．参加者情報'!D57),'１．参加者情報'!D57,"")</f>
        <v/>
      </c>
      <c r="C13" s="79"/>
      <c r="D13" s="80"/>
      <c r="E13" s="75">
        <f t="shared" si="0"/>
        <v>0</v>
      </c>
      <c r="F13" s="33" t="str">
        <f t="shared" si="1"/>
        <v/>
      </c>
    </row>
    <row r="14" spans="1:6" ht="20.100000000000001" customHeight="1" x14ac:dyDescent="0.15">
      <c r="A14" s="23" t="s">
        <v>44</v>
      </c>
      <c r="B14" s="60" t="str">
        <f>IF(COUNTA('１．参加者情報'!D64),'１．参加者情報'!D64,"")</f>
        <v/>
      </c>
      <c r="C14" s="79"/>
      <c r="D14" s="80"/>
      <c r="E14" s="75">
        <f t="shared" si="0"/>
        <v>0</v>
      </c>
      <c r="F14" s="33" t="str">
        <f t="shared" si="1"/>
        <v/>
      </c>
    </row>
    <row r="15" spans="1:6" ht="20.100000000000001" customHeight="1" x14ac:dyDescent="0.15">
      <c r="A15" s="23" t="s">
        <v>45</v>
      </c>
      <c r="B15" s="60" t="str">
        <f>IF(COUNTA('１．参加者情報'!D71),'１．参加者情報'!D71,"")</f>
        <v/>
      </c>
      <c r="C15" s="79"/>
      <c r="D15" s="80"/>
      <c r="E15" s="75">
        <f t="shared" si="0"/>
        <v>0</v>
      </c>
      <c r="F15" s="33" t="str">
        <f t="shared" si="1"/>
        <v/>
      </c>
    </row>
    <row r="16" spans="1:6" ht="20.100000000000001" customHeight="1" x14ac:dyDescent="0.15">
      <c r="A16" s="23" t="s">
        <v>46</v>
      </c>
      <c r="B16" s="60" t="str">
        <f>IF(COUNTA('１．参加者情報'!D78),'１．参加者情報'!D78,"")</f>
        <v/>
      </c>
      <c r="C16" s="79"/>
      <c r="D16" s="80"/>
      <c r="E16" s="75">
        <f t="shared" si="0"/>
        <v>0</v>
      </c>
      <c r="F16" s="33" t="str">
        <f t="shared" si="1"/>
        <v/>
      </c>
    </row>
    <row r="17" spans="1:6" ht="20.100000000000001" customHeight="1" x14ac:dyDescent="0.15">
      <c r="A17" s="23" t="s">
        <v>47</v>
      </c>
      <c r="B17" s="60" t="str">
        <f>IF(COUNTA('１．参加者情報'!D85),'１．参加者情報'!D85,"")</f>
        <v/>
      </c>
      <c r="C17" s="79"/>
      <c r="D17" s="80"/>
      <c r="E17" s="75">
        <f t="shared" si="0"/>
        <v>0</v>
      </c>
      <c r="F17" s="33" t="str">
        <f t="shared" si="1"/>
        <v/>
      </c>
    </row>
    <row r="18" spans="1:6" ht="20.100000000000001" customHeight="1" x14ac:dyDescent="0.15">
      <c r="A18" s="23" t="s">
        <v>48</v>
      </c>
      <c r="B18" s="60" t="str">
        <f>IF(COUNTA('１．参加者情報'!D92),'１．参加者情報'!D92,"")</f>
        <v/>
      </c>
      <c r="C18" s="79"/>
      <c r="D18" s="80"/>
      <c r="E18" s="75">
        <f t="shared" si="0"/>
        <v>0</v>
      </c>
      <c r="F18" s="33" t="str">
        <f t="shared" si="1"/>
        <v/>
      </c>
    </row>
    <row r="19" spans="1:6" ht="20.100000000000001" customHeight="1" x14ac:dyDescent="0.15">
      <c r="A19" s="23" t="s">
        <v>49</v>
      </c>
      <c r="B19" s="60" t="str">
        <f>IF(COUNTA('１．参加者情報'!D99),'１．参加者情報'!D99,"")</f>
        <v/>
      </c>
      <c r="C19" s="79"/>
      <c r="D19" s="80"/>
      <c r="E19" s="75">
        <f t="shared" si="0"/>
        <v>0</v>
      </c>
      <c r="F19" s="33" t="str">
        <f t="shared" si="1"/>
        <v/>
      </c>
    </row>
    <row r="20" spans="1:6" ht="20.100000000000001" customHeight="1" x14ac:dyDescent="0.15">
      <c r="A20" s="23" t="s">
        <v>50</v>
      </c>
      <c r="B20" s="60" t="str">
        <f>IF(COUNTA('１．参加者情報'!D106),'１．参加者情報'!D106,"")</f>
        <v/>
      </c>
      <c r="C20" s="79"/>
      <c r="D20" s="80"/>
      <c r="E20" s="75">
        <f t="shared" si="0"/>
        <v>0</v>
      </c>
      <c r="F20" s="33" t="str">
        <f t="shared" si="1"/>
        <v/>
      </c>
    </row>
    <row r="21" spans="1:6" ht="20.100000000000001" customHeight="1" x14ac:dyDescent="0.15">
      <c r="A21" s="23" t="s">
        <v>51</v>
      </c>
      <c r="B21" s="60" t="str">
        <f>IF(COUNTA('１．参加者情報'!D113),'１．参加者情報'!D113,"")</f>
        <v/>
      </c>
      <c r="C21" s="79"/>
      <c r="D21" s="80"/>
      <c r="E21" s="75">
        <f t="shared" si="0"/>
        <v>0</v>
      </c>
      <c r="F21" s="33" t="str">
        <f t="shared" si="1"/>
        <v/>
      </c>
    </row>
    <row r="22" spans="1:6" ht="20.100000000000001" customHeight="1" x14ac:dyDescent="0.15">
      <c r="A22" s="23" t="s">
        <v>52</v>
      </c>
      <c r="B22" s="60" t="str">
        <f>IF(COUNTA('１．参加者情報'!D120),'１．参加者情報'!D120,"")</f>
        <v/>
      </c>
      <c r="C22" s="79"/>
      <c r="D22" s="80"/>
      <c r="E22" s="75">
        <f t="shared" si="0"/>
        <v>0</v>
      </c>
      <c r="F22" s="33" t="str">
        <f t="shared" si="1"/>
        <v/>
      </c>
    </row>
    <row r="23" spans="1:6" ht="20.100000000000001" customHeight="1" x14ac:dyDescent="0.15">
      <c r="A23" s="23" t="s">
        <v>53</v>
      </c>
      <c r="B23" s="60" t="str">
        <f>IF(COUNTA('１．参加者情報'!D127),'１．参加者情報'!D127,"")</f>
        <v/>
      </c>
      <c r="C23" s="79"/>
      <c r="D23" s="80"/>
      <c r="E23" s="75">
        <f t="shared" si="0"/>
        <v>0</v>
      </c>
      <c r="F23" s="33" t="str">
        <f t="shared" si="1"/>
        <v/>
      </c>
    </row>
    <row r="24" spans="1:6" ht="20.100000000000001" customHeight="1" x14ac:dyDescent="0.15">
      <c r="A24" s="23" t="s">
        <v>54</v>
      </c>
      <c r="B24" s="60" t="str">
        <f>IF(COUNTA('１．参加者情報'!D134),'１．参加者情報'!D134,"")</f>
        <v/>
      </c>
      <c r="C24" s="79"/>
      <c r="D24" s="80"/>
      <c r="E24" s="75">
        <f t="shared" si="0"/>
        <v>0</v>
      </c>
      <c r="F24" s="33" t="str">
        <f t="shared" si="1"/>
        <v/>
      </c>
    </row>
    <row r="25" spans="1:6" ht="20.100000000000001" customHeight="1" x14ac:dyDescent="0.15">
      <c r="A25" s="23" t="s">
        <v>55</v>
      </c>
      <c r="B25" s="60" t="str">
        <f>IF(COUNTA('１．参加者情報'!D141),'１．参加者情報'!D141,"")</f>
        <v/>
      </c>
      <c r="C25" s="79"/>
      <c r="D25" s="80"/>
      <c r="E25" s="75">
        <f t="shared" si="0"/>
        <v>0</v>
      </c>
      <c r="F25" s="33" t="str">
        <f t="shared" si="1"/>
        <v/>
      </c>
    </row>
    <row r="26" spans="1:6" ht="20.100000000000001" customHeight="1" x14ac:dyDescent="0.15">
      <c r="A26" s="23" t="s">
        <v>56</v>
      </c>
      <c r="B26" s="60" t="str">
        <f>IF(COUNTA('１．参加者情報'!D148),'１．参加者情報'!D148,"")</f>
        <v/>
      </c>
      <c r="C26" s="79"/>
      <c r="D26" s="80"/>
      <c r="E26" s="75">
        <f t="shared" si="0"/>
        <v>0</v>
      </c>
      <c r="F26" s="33" t="str">
        <f t="shared" si="1"/>
        <v/>
      </c>
    </row>
    <row r="27" spans="1:6" ht="20.100000000000001" customHeight="1" thickBot="1" x14ac:dyDescent="0.2">
      <c r="A27" s="23" t="s">
        <v>57</v>
      </c>
      <c r="B27" s="60" t="str">
        <f>IF(COUNTA('１．参加者情報'!D155),'１．参加者情報'!D155,"")</f>
        <v/>
      </c>
      <c r="C27" s="81"/>
      <c r="D27" s="82"/>
      <c r="E27" s="75">
        <f t="shared" si="0"/>
        <v>0</v>
      </c>
      <c r="F27" s="33" t="str">
        <f t="shared" si="1"/>
        <v/>
      </c>
    </row>
    <row r="28" spans="1:6" ht="20.100000000000001" customHeight="1" x14ac:dyDescent="0.15">
      <c r="A28" s="24" t="s">
        <v>71</v>
      </c>
      <c r="B28" s="25"/>
      <c r="C28" s="76"/>
      <c r="D28" s="51"/>
      <c r="E28" s="30">
        <f>SUM(E8:E27)</f>
        <v>0</v>
      </c>
    </row>
  </sheetData>
  <sheetProtection algorithmName="SHA-512" hashValue="CMBi43X2TyVqOFJRXCpyiL7r76U9eKHJ6EGiBPYaVMGAtiCX/jcmQQOtpN8CIzDr1dm4gBm4vN7gX9JO4h2Yiw==" saltValue="p0nLJ8mJoDllorEV24QxNw==" spinCount="100000" sheet="1" objects="1" scenarios="1" selectLockedCells="1"/>
  <mergeCells count="3">
    <mergeCell ref="A1:B1"/>
    <mergeCell ref="C6:D6"/>
    <mergeCell ref="C5:D5"/>
  </mergeCells>
  <phoneticPr fontId="1"/>
  <conditionalFormatting sqref="E8:E27">
    <cfRule type="containsText" dxfId="9" priority="4" operator="containsText" text="エラー">
      <formula>NOT(ISERROR(SEARCH("エラー",E8)))</formula>
    </cfRule>
  </conditionalFormatting>
  <conditionalFormatting sqref="C6">
    <cfRule type="containsText" dxfId="8" priority="1" operator="containsText" text="エラー">
      <formula>NOT(ISERROR(SEARCH("エラー",C6)))</formula>
    </cfRule>
    <cfRule type="containsText" dxfId="7" priority="2" operator="containsText" text="未入力">
      <formula>NOT(ISERROR(SEARCH("未入力",C6)))</formula>
    </cfRule>
  </conditionalFormatting>
  <dataValidations count="1">
    <dataValidation type="list" allowBlank="1" showInputMessage="1" showErrorMessage="1" sqref="D8:D27" xr:uid="{00000000-0002-0000-0300-000000000000}">
      <formula1>"空港まで乗車,途中で下車,参加しない"</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1000000}">
          <x14:formula1>
            <xm:f>プルダウンデータ!$B$24:$B$31</xm:f>
          </x14:formula1>
          <xm:sqref>C8:C27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65"/>
  <sheetViews>
    <sheetView zoomScaleNormal="100" zoomScaleSheetLayoutView="100" workbookViewId="0">
      <selection sqref="A1:B1"/>
    </sheetView>
  </sheetViews>
  <sheetFormatPr defaultRowHeight="13.5" x14ac:dyDescent="0.15"/>
  <cols>
    <col min="1" max="1" width="16.625" customWidth="1"/>
    <col min="2" max="2" width="20.625" customWidth="1"/>
    <col min="3" max="12" width="14.625" customWidth="1"/>
  </cols>
  <sheetData>
    <row r="1" spans="1:10" ht="18.75" x14ac:dyDescent="0.15">
      <c r="A1" s="223" t="s">
        <v>122</v>
      </c>
      <c r="B1" s="224"/>
      <c r="C1" s="73" t="s">
        <v>213</v>
      </c>
    </row>
    <row r="2" spans="1:10" ht="18.75" x14ac:dyDescent="0.15">
      <c r="A2" s="127"/>
      <c r="B2" s="128"/>
      <c r="C2" s="73" t="s">
        <v>214</v>
      </c>
    </row>
    <row r="4" spans="1:10" ht="14.25" x14ac:dyDescent="0.15">
      <c r="A4" s="22" t="s">
        <v>115</v>
      </c>
      <c r="B4" t="s">
        <v>157</v>
      </c>
    </row>
    <row r="5" spans="1:10" ht="14.25" x14ac:dyDescent="0.15">
      <c r="A5" s="22"/>
      <c r="B5" t="s">
        <v>158</v>
      </c>
    </row>
    <row r="6" spans="1:10" ht="14.25" x14ac:dyDescent="0.15">
      <c r="A6" s="22"/>
      <c r="B6" t="s">
        <v>244</v>
      </c>
    </row>
    <row r="7" spans="1:10" ht="14.25" x14ac:dyDescent="0.15">
      <c r="A7" s="22"/>
      <c r="B7" t="s">
        <v>249</v>
      </c>
    </row>
    <row r="8" spans="1:10" ht="14.25" x14ac:dyDescent="0.15">
      <c r="A8" s="22"/>
      <c r="B8" t="s">
        <v>243</v>
      </c>
    </row>
    <row r="9" spans="1:10" ht="14.25" x14ac:dyDescent="0.15">
      <c r="A9" s="22"/>
      <c r="B9" t="s">
        <v>246</v>
      </c>
    </row>
    <row r="10" spans="1:10" ht="14.25" x14ac:dyDescent="0.15">
      <c r="A10" s="22"/>
      <c r="B10" s="70" t="s">
        <v>156</v>
      </c>
    </row>
    <row r="11" spans="1:10" ht="14.25" x14ac:dyDescent="0.15">
      <c r="A11" s="22"/>
      <c r="B11" s="70" t="s">
        <v>245</v>
      </c>
    </row>
    <row r="12" spans="1:10" ht="14.25" x14ac:dyDescent="0.15">
      <c r="A12" s="22"/>
      <c r="B12" s="70" t="s">
        <v>247</v>
      </c>
    </row>
    <row r="13" spans="1:10" ht="14.25" x14ac:dyDescent="0.15">
      <c r="A13" s="22"/>
      <c r="B13" s="70" t="s">
        <v>248</v>
      </c>
    </row>
    <row r="14" spans="1:10" ht="14.25" x14ac:dyDescent="0.15">
      <c r="A14" s="22"/>
      <c r="B14" t="s">
        <v>159</v>
      </c>
    </row>
    <row r="15" spans="1:10" x14ac:dyDescent="0.15">
      <c r="A15" s="285" t="s">
        <v>106</v>
      </c>
      <c r="B15" s="286" t="s">
        <v>105</v>
      </c>
      <c r="C15" s="250" t="s">
        <v>110</v>
      </c>
      <c r="D15" s="251"/>
      <c r="E15" s="251"/>
      <c r="F15" s="252"/>
      <c r="G15" s="253" t="s">
        <v>198</v>
      </c>
      <c r="H15" s="254"/>
      <c r="I15" s="254"/>
      <c r="J15" s="255"/>
    </row>
    <row r="16" spans="1:10" x14ac:dyDescent="0.15">
      <c r="A16" s="285"/>
      <c r="B16" s="287"/>
      <c r="C16" s="122" t="s">
        <v>108</v>
      </c>
      <c r="D16" s="122" t="s">
        <v>109</v>
      </c>
      <c r="E16" s="122" t="s">
        <v>196</v>
      </c>
      <c r="F16" s="122" t="s">
        <v>197</v>
      </c>
      <c r="G16" s="123" t="s">
        <v>108</v>
      </c>
      <c r="H16" s="123" t="s">
        <v>109</v>
      </c>
      <c r="I16" s="123" t="s">
        <v>196</v>
      </c>
      <c r="J16" s="123" t="s">
        <v>197</v>
      </c>
    </row>
    <row r="17" spans="1:29" ht="38.1" customHeight="1" x14ac:dyDescent="0.15">
      <c r="A17" s="108" t="s">
        <v>206</v>
      </c>
      <c r="B17" s="108" t="s">
        <v>205</v>
      </c>
      <c r="C17" s="109">
        <v>15000</v>
      </c>
      <c r="D17" s="109" t="s">
        <v>203</v>
      </c>
      <c r="E17" s="110">
        <v>12000</v>
      </c>
      <c r="F17" s="109" t="s">
        <v>203</v>
      </c>
      <c r="G17" s="109">
        <v>16000</v>
      </c>
      <c r="H17" s="109" t="s">
        <v>203</v>
      </c>
      <c r="I17" s="110">
        <v>13000</v>
      </c>
      <c r="J17" s="109" t="s">
        <v>203</v>
      </c>
    </row>
    <row r="18" spans="1:29" ht="38.1" customHeight="1" x14ac:dyDescent="0.15">
      <c r="A18" s="111" t="s">
        <v>207</v>
      </c>
      <c r="B18" s="129" t="s">
        <v>205</v>
      </c>
      <c r="C18" s="112">
        <v>10000</v>
      </c>
      <c r="D18" s="112">
        <v>9000</v>
      </c>
      <c r="E18" s="112">
        <v>8000</v>
      </c>
      <c r="F18" s="112" t="s">
        <v>203</v>
      </c>
      <c r="G18" s="112">
        <v>10500</v>
      </c>
      <c r="H18" s="112">
        <v>9500</v>
      </c>
      <c r="I18" s="112">
        <v>8500</v>
      </c>
      <c r="J18" s="112" t="s">
        <v>203</v>
      </c>
    </row>
    <row r="19" spans="1:29" ht="38.1" customHeight="1" x14ac:dyDescent="0.15">
      <c r="A19" s="113" t="s">
        <v>208</v>
      </c>
      <c r="B19" s="130" t="s">
        <v>199</v>
      </c>
      <c r="C19" s="114">
        <v>8500</v>
      </c>
      <c r="D19" s="114">
        <v>8000</v>
      </c>
      <c r="E19" s="114">
        <v>7000</v>
      </c>
      <c r="F19" s="115">
        <v>4000</v>
      </c>
      <c r="G19" s="114">
        <v>9000</v>
      </c>
      <c r="H19" s="114">
        <v>8500</v>
      </c>
      <c r="I19" s="114">
        <v>7500</v>
      </c>
      <c r="J19" s="115">
        <v>4500</v>
      </c>
    </row>
    <row r="20" spans="1:29" ht="38.1" customHeight="1" x14ac:dyDescent="0.15">
      <c r="A20" s="116" t="s">
        <v>209</v>
      </c>
      <c r="B20" s="131" t="s">
        <v>200</v>
      </c>
      <c r="C20" s="117">
        <v>7500</v>
      </c>
      <c r="D20" s="117">
        <v>6500</v>
      </c>
      <c r="E20" s="117">
        <v>6000</v>
      </c>
      <c r="F20" s="117" t="s">
        <v>203</v>
      </c>
      <c r="G20" s="117">
        <v>8000</v>
      </c>
      <c r="H20" s="117">
        <v>7000</v>
      </c>
      <c r="I20" s="117">
        <v>6500</v>
      </c>
      <c r="J20" s="117" t="s">
        <v>203</v>
      </c>
    </row>
    <row r="21" spans="1:29" ht="38.1" customHeight="1" x14ac:dyDescent="0.15">
      <c r="A21" s="118" t="s">
        <v>210</v>
      </c>
      <c r="B21" s="132" t="s">
        <v>200</v>
      </c>
      <c r="C21" s="119">
        <v>6500</v>
      </c>
      <c r="D21" s="119">
        <v>6000</v>
      </c>
      <c r="E21" s="119">
        <v>5500</v>
      </c>
      <c r="F21" s="119" t="s">
        <v>203</v>
      </c>
      <c r="G21" s="119">
        <v>7000</v>
      </c>
      <c r="H21" s="119">
        <v>6500</v>
      </c>
      <c r="I21" s="119">
        <v>6000</v>
      </c>
      <c r="J21" s="119" t="s">
        <v>203</v>
      </c>
    </row>
    <row r="22" spans="1:29" ht="38.1" customHeight="1" x14ac:dyDescent="0.15">
      <c r="A22" s="120" t="s">
        <v>211</v>
      </c>
      <c r="B22" s="133" t="s">
        <v>202</v>
      </c>
      <c r="C22" s="121" t="s">
        <v>203</v>
      </c>
      <c r="D22" s="121">
        <v>5500</v>
      </c>
      <c r="E22" s="121">
        <v>4000</v>
      </c>
      <c r="F22" s="121" t="s">
        <v>203</v>
      </c>
      <c r="G22" s="121" t="s">
        <v>203</v>
      </c>
      <c r="H22" s="121" t="s">
        <v>203</v>
      </c>
      <c r="I22" s="121" t="s">
        <v>203</v>
      </c>
      <c r="J22" s="121" t="s">
        <v>203</v>
      </c>
    </row>
    <row r="23" spans="1:29" ht="15" customHeight="1" x14ac:dyDescent="0.15">
      <c r="A23" s="97"/>
      <c r="B23" s="98"/>
      <c r="C23" s="99"/>
      <c r="D23" s="90"/>
      <c r="E23" s="90"/>
      <c r="F23" s="90"/>
      <c r="G23" s="90"/>
      <c r="H23" s="90"/>
    </row>
    <row r="24" spans="1:29" ht="15" customHeight="1" thickBot="1" x14ac:dyDescent="0.2">
      <c r="A24" s="97"/>
      <c r="B24" s="98"/>
      <c r="C24" s="99"/>
      <c r="D24" s="90"/>
      <c r="E24" s="90"/>
      <c r="F24" s="90"/>
      <c r="G24" s="90"/>
      <c r="H24" s="90"/>
    </row>
    <row r="25" spans="1:29" x14ac:dyDescent="0.15">
      <c r="A25" s="19"/>
      <c r="B25" s="19"/>
      <c r="C25" s="248" t="s">
        <v>195</v>
      </c>
      <c r="D25" s="260"/>
      <c r="E25" s="260"/>
      <c r="F25" s="260"/>
      <c r="G25" s="261"/>
    </row>
    <row r="26" spans="1:29" x14ac:dyDescent="0.15">
      <c r="B26" s="92"/>
      <c r="C26" s="246" t="str">
        <f>IF((20-(COUNTIF(B28:B47,"")))=((COUNTA(C28:C47))+(COUNTA(E28:E47))+(COUNTIF(J28:J47,1))),"",IF(COUNTIF(H28:H47,"エラー")&gt;0,"エラー項目があります","未入力項目があります"))</f>
        <v/>
      </c>
      <c r="D26" s="258"/>
      <c r="E26" s="258"/>
      <c r="F26" s="258"/>
      <c r="G26" s="259"/>
      <c r="J26" s="6"/>
      <c r="K26" s="6"/>
      <c r="L26" s="6"/>
      <c r="M26" s="6"/>
      <c r="N26" s="6"/>
      <c r="O26" s="6"/>
      <c r="P26" s="6"/>
      <c r="Q26" s="6"/>
      <c r="R26" s="6"/>
      <c r="S26" s="6"/>
      <c r="T26" s="6"/>
      <c r="U26" s="6"/>
      <c r="V26" s="6"/>
      <c r="W26" s="6"/>
      <c r="X26" s="6"/>
      <c r="Y26" s="6"/>
      <c r="Z26" s="6"/>
      <c r="AA26" s="6"/>
      <c r="AB26" s="6"/>
      <c r="AC26" s="6"/>
    </row>
    <row r="27" spans="1:29" x14ac:dyDescent="0.15">
      <c r="A27" s="94"/>
      <c r="B27" s="101" t="s">
        <v>27</v>
      </c>
      <c r="C27" s="290" t="s">
        <v>110</v>
      </c>
      <c r="D27" s="251"/>
      <c r="E27" s="283" t="s">
        <v>107</v>
      </c>
      <c r="F27" s="284"/>
      <c r="G27" s="125" t="s">
        <v>194</v>
      </c>
      <c r="H27" s="126" t="s">
        <v>112</v>
      </c>
      <c r="J27" s="6"/>
      <c r="K27" s="6"/>
      <c r="L27" s="6"/>
      <c r="M27" s="6"/>
      <c r="N27" s="6"/>
      <c r="O27" s="6"/>
      <c r="P27" s="6"/>
      <c r="Q27" s="6"/>
      <c r="R27" s="6"/>
      <c r="S27" s="6"/>
      <c r="T27" s="6"/>
      <c r="U27" s="6"/>
      <c r="V27" s="6"/>
      <c r="W27" s="6"/>
      <c r="X27" s="6"/>
      <c r="Y27" s="6"/>
      <c r="Z27" s="6"/>
      <c r="AA27" s="6"/>
      <c r="AB27" s="6"/>
      <c r="AC27" s="6"/>
    </row>
    <row r="28" spans="1:29" ht="20.100000000000001" customHeight="1" x14ac:dyDescent="0.15">
      <c r="A28" s="23" t="s">
        <v>38</v>
      </c>
      <c r="B28" s="95" t="str">
        <f>IF(COUNTA('１．参加者情報'!D9),'１．参加者情報'!D9,"")</f>
        <v/>
      </c>
      <c r="C28" s="264"/>
      <c r="D28" s="265"/>
      <c r="E28" s="262"/>
      <c r="F28" s="263"/>
      <c r="G28" s="104"/>
      <c r="H28" s="103">
        <f>IF(OR((AND(COUNTA(C28)=1,COUNTA(E28)=1)),(AND(COUNTA(C28)=1,COUNTIF(J28,1)=1)),(AND(COUNTA(E28)=1,COUNTIF(J28,1)=1))),"エラー",IF(NOT(M28=0),M28*2,IF(NOT(N28=0),N28*2,0)))</f>
        <v>0</v>
      </c>
      <c r="I28" s="134" t="b">
        <v>0</v>
      </c>
      <c r="J28" s="102">
        <f>I28*1</f>
        <v>0</v>
      </c>
      <c r="K28" s="102"/>
      <c r="L28" s="102"/>
      <c r="M28" s="102">
        <f>IF(COUNTIF(C28,"*01*")=1,プルダウンデータ!M36,IF(COUNTIF(C28,"*02*")=1,プルダウンデータ!M37,IF(COUNTIF(C28,"*03*")=1,プルダウンデータ!M38,IF(COUNTIF(C28,"*04*")=1,プルダウンデータ!M39,IF(COUNTIF(C28,"*05*")=1,プルダウンデータ!M40,IF(COUNTIF(C28,"*06*")=1,プルダウンデータ!M41,IF(COUNTIF(C28,"*07*")=1,プルダウンデータ!M42,IF(COUNTIF(C28,"*08*")=1,プルダウンデータ!M43,IF(COUNTIF(C28,"*09*")=1,プルダウンデータ!M44,IF(COUNTIF(C28,"*10*")=1,プルダウンデータ!M45,IF(COUNTIF(C28,"*11*")=1,プルダウンデータ!M46,IF(COUNTIF(C28,"*12*")=1,プルダウンデータ!M47,IF(COUNTIF(C28,"*13*")=1,プルダウンデータ!M48,IF(COUNTIF(C28,"*14*")=1,プルダウンデータ!M49,IF(COUNTIF(C28,"*SO15*")=1,プルダウンデータ!M50,IF(COUNTIF(C28,"*16*")=1,プルダウンデータ!M51,IF(COUNTIF(C28,"*17*")=1,プルダウンデータ!M52,IF(COUNTIF(C28,"*18*")=1,プルダウンデータ!M53,0))))))))))))))))))</f>
        <v>0</v>
      </c>
      <c r="N28" s="102">
        <f>IF(COUNTIF(E28,"*01*")=1,プルダウンデータ!M56,IF(COUNTIF(E28,"*02*")=1,プルダウンデータ!M57,IF(COUNTIF(E28,"*03*")=1,プルダウンデータ!M58,IF(COUNTIF(E28,"*04*")=1,プルダウンデータ!M59,IF(COUNTIF(E28,"*05*")=1,プルダウンデータ!M60,IF(COUNTIF(E28,"*06*")=1,プルダウンデータ!M61,IF(COUNTIF(E28,"*07*")=1,プルダウンデータ!M62,IF(COUNTIF(E28,"*08*")=1,プルダウンデータ!M63,IF(COUNTIF(E28,"*09*")=1,プルダウンデータ!M64,IF(COUNTIF(E28,"*10*")=1,プルダウンデータ!M65,IF(COUNTIF(E28,"*11*")=1,プルダウンデータ!M66,IF(COUNTIF(E28,"*12*")=1,プルダウンデータ!M67,IF(COUNTIF(E28,"*13*")=1,プルダウンデータ!M68,IF(COUNTIF(E28,"*14*")=1,プルダウンデータ!M69,IF(COUNTIF(E28,"*WB15*")=1,プルダウンデータ!M70,IF(COUNTIF(E28,"*16*")=1,プルダウンデータ!M71,IF(COUNTIF(E28,"*17*")=1,プルダウンデータ!M72,IF(COUNTIF(E28,"*18*")=1,プルダウンデータ!M53,0))))))))))))))))))</f>
        <v>0</v>
      </c>
      <c r="O28" s="6"/>
      <c r="P28" s="6"/>
      <c r="Q28" s="6"/>
      <c r="R28" s="6"/>
      <c r="S28" s="6"/>
      <c r="T28" s="6"/>
      <c r="U28" s="6"/>
      <c r="V28" s="6"/>
      <c r="W28" s="6"/>
      <c r="X28" s="6"/>
      <c r="Y28" s="6"/>
      <c r="Z28" s="6"/>
      <c r="AA28" s="6"/>
      <c r="AB28" s="6"/>
      <c r="AC28" s="6"/>
    </row>
    <row r="29" spans="1:29" ht="20.100000000000001" customHeight="1" x14ac:dyDescent="0.15">
      <c r="A29" s="23" t="s">
        <v>17</v>
      </c>
      <c r="B29" s="95" t="str">
        <f>IF(COUNTA('１．参加者情報'!D29),'１．参加者情報'!D29,"")</f>
        <v/>
      </c>
      <c r="C29" s="264"/>
      <c r="D29" s="265"/>
      <c r="E29" s="262"/>
      <c r="F29" s="263"/>
      <c r="G29" s="104"/>
      <c r="H29" s="103">
        <f t="shared" ref="H29:H47" si="0">IF(OR((AND(COUNTA(C29)=1,COUNTA(E29)=1)),(AND(COUNTA(C29)=1,COUNTIF(J29,1)=1)),(AND(COUNTA(E29)=1,COUNTIF(J29,1)=1))),"エラー",IF(NOT(M29=0),M29*2,IF(NOT(N29=0),N29*2,0)))</f>
        <v>0</v>
      </c>
      <c r="I29" s="134" t="b">
        <v>0</v>
      </c>
      <c r="J29" s="102">
        <f t="shared" ref="J29:J47" si="1">I29*1</f>
        <v>0</v>
      </c>
      <c r="K29" s="102"/>
      <c r="L29" s="102"/>
      <c r="M29" s="102">
        <f>IF(COUNTIF(C29,"*01*")=1,プルダウンデータ!M36,IF(COUNTIF(C29,"*02*")=1,プルダウンデータ!M37,IF(COUNTIF(C29,"*03*")=1,プルダウンデータ!M38,IF(COUNTIF(C29,"*04*")=1,プルダウンデータ!M39,IF(COUNTIF(C29,"*05*")=1,プルダウンデータ!M40,IF(COUNTIF(C29,"*06*")=1,プルダウンデータ!M41,IF(COUNTIF(C29,"*07*")=1,プルダウンデータ!M42,IF(COUNTIF(C29,"*08*")=1,プルダウンデータ!M43,IF(COUNTIF(C29,"*09*")=1,プルダウンデータ!M44,IF(COUNTIF(C29,"*10*")=1,プルダウンデータ!M45,IF(COUNTIF(C29,"*11*")=1,プルダウンデータ!M46,IF(COUNTIF(C29,"*12*")=1,プルダウンデータ!M47,IF(COUNTIF(C29,"*13*")=1,プルダウンデータ!M48,IF(COUNTIF(C29,"*14*")=1,プルダウンデータ!M49,IF(COUNTIF(C29,"*SO15*")=1,プルダウンデータ!M50,IF(COUNTIF(C29,"*16*")=1,プルダウンデータ!M51,IF(COUNTIF(C29,"*17*")=1,プルダウンデータ!M52,IF(COUNTIF(C29,"*18*")=1,プルダウンデータ!M53,0))))))))))))))))))</f>
        <v>0</v>
      </c>
      <c r="N29" s="102">
        <f>IF(COUNTIF(E29,"*01*")=1,プルダウンデータ!M56,IF(COUNTIF(E29,"*02*")=1,プルダウンデータ!M57,IF(COUNTIF(E29,"*03*")=1,プルダウンデータ!M58,IF(COUNTIF(E29,"*04*")=1,プルダウンデータ!M59,IF(COUNTIF(E29,"*05*")=1,プルダウンデータ!M60,IF(COUNTIF(E29,"*06*")=1,プルダウンデータ!M61,IF(COUNTIF(E29,"*07*")=1,プルダウンデータ!M62,IF(COUNTIF(E29,"*08*")=1,プルダウンデータ!M63,IF(COUNTIF(E29,"*09*")=1,プルダウンデータ!M64,IF(COUNTIF(E29,"*10*")=1,プルダウンデータ!M65,IF(COUNTIF(E29,"*11*")=1,プルダウンデータ!M66,IF(COUNTIF(E29,"*12*")=1,プルダウンデータ!M67,IF(COUNTIF(E29,"*13*")=1,プルダウンデータ!M68,IF(COUNTIF(E29,"*14*")=1,プルダウンデータ!M69,IF(COUNTIF(E29,"*WB15*")=1,プルダウンデータ!M70,IF(COUNTIF(E29,"*16*")=1,プルダウンデータ!M71,IF(COUNTIF(E29,"*17*")=1,プルダウンデータ!M72,IF(COUNTIF(E29,"*18*")=1,プルダウンデータ!M53,0))))))))))))))))))</f>
        <v>0</v>
      </c>
      <c r="O29" s="6"/>
      <c r="P29" s="6"/>
      <c r="Q29" s="6"/>
      <c r="R29" s="6"/>
      <c r="S29" s="6"/>
      <c r="T29" s="6"/>
      <c r="U29" s="6"/>
      <c r="V29" s="6"/>
      <c r="W29" s="6"/>
      <c r="X29" s="6"/>
      <c r="Y29" s="6"/>
      <c r="Z29" s="6"/>
      <c r="AA29" s="6"/>
      <c r="AB29" s="6"/>
      <c r="AC29" s="6"/>
    </row>
    <row r="30" spans="1:29" ht="20.100000000000001" customHeight="1" x14ac:dyDescent="0.15">
      <c r="A30" s="23" t="s">
        <v>18</v>
      </c>
      <c r="B30" s="95" t="str">
        <f>IF(COUNTA('１．参加者情報'!D36),'１．参加者情報'!D36,"")</f>
        <v/>
      </c>
      <c r="C30" s="264"/>
      <c r="D30" s="265"/>
      <c r="E30" s="262"/>
      <c r="F30" s="263"/>
      <c r="G30" s="104"/>
      <c r="H30" s="103">
        <f t="shared" si="0"/>
        <v>0</v>
      </c>
      <c r="I30" s="134" t="b">
        <v>0</v>
      </c>
      <c r="J30" s="102">
        <f t="shared" si="1"/>
        <v>0</v>
      </c>
      <c r="K30" s="102"/>
      <c r="L30" s="102"/>
      <c r="M30" s="102">
        <f>IF(COUNTIF(C30,"*01*")=1,プルダウンデータ!M36,IF(COUNTIF(C30,"*02*")=1,プルダウンデータ!M37,IF(COUNTIF(C30,"*03*")=1,プルダウンデータ!M38,IF(COUNTIF(C30,"*04*")=1,プルダウンデータ!M39,IF(COUNTIF(C30,"*05*")=1,プルダウンデータ!M40,IF(COUNTIF(C30,"*06*")=1,プルダウンデータ!M41,IF(COUNTIF(C30,"*07*")=1,プルダウンデータ!M42,IF(COUNTIF(C30,"*08*")=1,プルダウンデータ!M43,IF(COUNTIF(C30,"*09*")=1,プルダウンデータ!M44,IF(COUNTIF(C30,"*10*")=1,プルダウンデータ!M45,IF(COUNTIF(C30,"*11*")=1,プルダウンデータ!M46,IF(COUNTIF(C30,"*12*")=1,プルダウンデータ!M47,IF(COUNTIF(C30,"*13*")=1,プルダウンデータ!M48,IF(COUNTIF(C30,"*14*")=1,プルダウンデータ!M49,IF(COUNTIF(C30,"*SO15*")=1,プルダウンデータ!M50,IF(COUNTIF(C30,"*16*")=1,プルダウンデータ!M51,IF(COUNTIF(C30,"*17*")=1,プルダウンデータ!M52,IF(COUNTIF(C30,"*18*")=1,プルダウンデータ!M53,0))))))))))))))))))</f>
        <v>0</v>
      </c>
      <c r="N30" s="102">
        <f>IF(COUNTIF(E30,"*01*")=1,プルダウンデータ!M56,IF(COUNTIF(E30,"*02*")=1,プルダウンデータ!M57,IF(COUNTIF(E30,"*03*")=1,プルダウンデータ!M58,IF(COUNTIF(E30,"*04*")=1,プルダウンデータ!M59,IF(COUNTIF(E30,"*05*")=1,プルダウンデータ!M60,IF(COUNTIF(E30,"*06*")=1,プルダウンデータ!M61,IF(COUNTIF(E30,"*07*")=1,プルダウンデータ!M62,IF(COUNTIF(E30,"*08*")=1,プルダウンデータ!M63,IF(COUNTIF(E30,"*09*")=1,プルダウンデータ!M64,IF(COUNTIF(E30,"*10*")=1,プルダウンデータ!M65,IF(COUNTIF(E30,"*11*")=1,プルダウンデータ!M66,IF(COUNTIF(E30,"*12*")=1,プルダウンデータ!M67,IF(COUNTIF(E30,"*13*")=1,プルダウンデータ!M68,IF(COUNTIF(E30,"*14*")=1,プルダウンデータ!M69,IF(COUNTIF(E30,"*WB15*")=1,プルダウンデータ!M70,IF(COUNTIF(E30,"*16*")=1,プルダウンデータ!M71,IF(COUNTIF(E30,"*17*")=1,プルダウンデータ!M72,IF(COUNTIF(E30,"*18*")=1,プルダウンデータ!M53,0))))))))))))))))))</f>
        <v>0</v>
      </c>
      <c r="O30" s="6"/>
      <c r="P30" s="6"/>
      <c r="Q30" s="6"/>
      <c r="R30" s="6"/>
      <c r="S30" s="6"/>
      <c r="T30" s="6"/>
      <c r="U30" s="6"/>
      <c r="V30" s="6"/>
      <c r="W30" s="6"/>
      <c r="X30" s="6"/>
      <c r="Y30" s="6"/>
      <c r="Z30" s="6"/>
      <c r="AA30" s="6"/>
      <c r="AB30" s="6"/>
      <c r="AC30" s="6"/>
    </row>
    <row r="31" spans="1:29" ht="20.100000000000001" customHeight="1" x14ac:dyDescent="0.15">
      <c r="A31" s="23" t="s">
        <v>19</v>
      </c>
      <c r="B31" s="95" t="str">
        <f>IF(COUNTA('１．参加者情報'!D43),'１．参加者情報'!D43,"")</f>
        <v/>
      </c>
      <c r="C31" s="264"/>
      <c r="D31" s="265"/>
      <c r="E31" s="262"/>
      <c r="F31" s="263"/>
      <c r="G31" s="104"/>
      <c r="H31" s="103">
        <f t="shared" si="0"/>
        <v>0</v>
      </c>
      <c r="I31" s="134" t="b">
        <v>0</v>
      </c>
      <c r="J31" s="102">
        <f t="shared" si="1"/>
        <v>0</v>
      </c>
      <c r="K31" s="102"/>
      <c r="L31" s="102"/>
      <c r="M31" s="102">
        <f>IF(COUNTIF(C31,"*01*")=1,プルダウンデータ!M36,IF(COUNTIF(C31,"*02*")=1,プルダウンデータ!M37,IF(COUNTIF(C31,"*03*")=1,プルダウンデータ!M38,IF(COUNTIF(C31,"*04*")=1,プルダウンデータ!M39,IF(COUNTIF(C31,"*05*")=1,プルダウンデータ!M40,IF(COUNTIF(C31,"*06*")=1,プルダウンデータ!M41,IF(COUNTIF(C31,"*07*")=1,プルダウンデータ!M42,IF(COUNTIF(C31,"*08*")=1,プルダウンデータ!M43,IF(COUNTIF(C31,"*09*")=1,プルダウンデータ!M44,IF(COUNTIF(C31,"*10*")=1,プルダウンデータ!M45,IF(COUNTIF(C31,"*11*")=1,プルダウンデータ!M46,IF(COUNTIF(C31,"*12*")=1,プルダウンデータ!M47,IF(COUNTIF(C31,"*13*")=1,プルダウンデータ!M48,IF(COUNTIF(C31,"*14*")=1,プルダウンデータ!M49,IF(COUNTIF(C31,"*SO15*")=1,プルダウンデータ!M50,IF(COUNTIF(C31,"*16*")=1,プルダウンデータ!M51,IF(COUNTIF(C31,"*17*")=1,プルダウンデータ!M52,IF(COUNTIF(C31,"*18*")=1,プルダウンデータ!M53,0))))))))))))))))))</f>
        <v>0</v>
      </c>
      <c r="N31" s="102">
        <f>IF(COUNTIF(E31,"*01*")=1,プルダウンデータ!M56,IF(COUNTIF(E31,"*02*")=1,プルダウンデータ!M57,IF(COUNTIF(E31,"*03*")=1,プルダウンデータ!M58,IF(COUNTIF(E31,"*04*")=1,プルダウンデータ!M59,IF(COUNTIF(E31,"*05*")=1,プルダウンデータ!M60,IF(COUNTIF(E31,"*06*")=1,プルダウンデータ!M61,IF(COUNTIF(E31,"*07*")=1,プルダウンデータ!M62,IF(COUNTIF(E31,"*08*")=1,プルダウンデータ!M63,IF(COUNTIF(E31,"*09*")=1,プルダウンデータ!M64,IF(COUNTIF(E31,"*10*")=1,プルダウンデータ!M65,IF(COUNTIF(E31,"*11*")=1,プルダウンデータ!M66,IF(COUNTIF(E31,"*12*")=1,プルダウンデータ!M67,IF(COUNTIF(E31,"*13*")=1,プルダウンデータ!M68,IF(COUNTIF(E31,"*14*")=1,プルダウンデータ!M69,IF(COUNTIF(E31,"*WB15*")=1,プルダウンデータ!M70,IF(COUNTIF(E31,"*16*")=1,プルダウンデータ!M71,IF(COUNTIF(E31,"*17*")=1,プルダウンデータ!M72,IF(COUNTIF(E31,"*18*")=1,プルダウンデータ!M53,0))))))))))))))))))</f>
        <v>0</v>
      </c>
      <c r="O31" s="6"/>
      <c r="P31" s="6"/>
      <c r="Q31" s="6"/>
      <c r="R31" s="6"/>
      <c r="S31" s="6"/>
      <c r="T31" s="6"/>
      <c r="U31" s="6"/>
      <c r="V31" s="6"/>
      <c r="W31" s="6"/>
      <c r="X31" s="6"/>
      <c r="Y31" s="6"/>
      <c r="Z31" s="6"/>
      <c r="AA31" s="6"/>
      <c r="AB31" s="6"/>
      <c r="AC31" s="6"/>
    </row>
    <row r="32" spans="1:29" ht="20.100000000000001" customHeight="1" x14ac:dyDescent="0.15">
      <c r="A32" s="23" t="s">
        <v>20</v>
      </c>
      <c r="B32" s="95" t="str">
        <f>IF(COUNTA('１．参加者情報'!D50),'１．参加者情報'!D50,"")</f>
        <v/>
      </c>
      <c r="C32" s="264"/>
      <c r="D32" s="265"/>
      <c r="E32" s="262"/>
      <c r="F32" s="263"/>
      <c r="G32" s="104"/>
      <c r="H32" s="103">
        <f t="shared" si="0"/>
        <v>0</v>
      </c>
      <c r="I32" s="134" t="b">
        <v>0</v>
      </c>
      <c r="J32" s="102">
        <f t="shared" si="1"/>
        <v>0</v>
      </c>
      <c r="K32" s="102"/>
      <c r="L32" s="102"/>
      <c r="M32" s="102">
        <f>IF(COUNTIF(C32,"*01*")=1,プルダウンデータ!M36,IF(COUNTIF(C32,"*02*")=1,プルダウンデータ!M37,IF(COUNTIF(C32,"*03*")=1,プルダウンデータ!M38,IF(COUNTIF(C32,"*04*")=1,プルダウンデータ!M39,IF(COUNTIF(C32,"*05*")=1,プルダウンデータ!M40,IF(COUNTIF(C32,"*06*")=1,プルダウンデータ!M41,IF(COUNTIF(C32,"*07*")=1,プルダウンデータ!M42,IF(COUNTIF(C32,"*08*")=1,プルダウンデータ!M43,IF(COUNTIF(C32,"*09*")=1,プルダウンデータ!M44,IF(COUNTIF(C32,"*10*")=1,プルダウンデータ!M45,IF(COUNTIF(C32,"*11*")=1,プルダウンデータ!M46,IF(COUNTIF(C32,"*12*")=1,プルダウンデータ!M47,IF(COUNTIF(C32,"*13*")=1,プルダウンデータ!M48,IF(COUNTIF(C32,"*14*")=1,プルダウンデータ!M49,IF(COUNTIF(C32,"*SO15*")=1,プルダウンデータ!M50,IF(COUNTIF(C32,"*16*")=1,プルダウンデータ!M51,IF(COUNTIF(C32,"*17*")=1,プルダウンデータ!M52,IF(COUNTIF(C32,"*18*")=1,プルダウンデータ!M53,0))))))))))))))))))</f>
        <v>0</v>
      </c>
      <c r="N32" s="102">
        <f>IF(COUNTIF(E32,"*01*")=1,プルダウンデータ!M56,IF(COUNTIF(E32,"*02*")=1,プルダウンデータ!M57,IF(COUNTIF(E32,"*03*")=1,プルダウンデータ!M58,IF(COUNTIF(E32,"*04*")=1,プルダウンデータ!M59,IF(COUNTIF(E32,"*05*")=1,プルダウンデータ!M60,IF(COUNTIF(E32,"*06*")=1,プルダウンデータ!M61,IF(COUNTIF(E32,"*07*")=1,プルダウンデータ!M62,IF(COUNTIF(E32,"*08*")=1,プルダウンデータ!M63,IF(COUNTIF(E32,"*09*")=1,プルダウンデータ!M64,IF(COUNTIF(E32,"*10*")=1,プルダウンデータ!M65,IF(COUNTIF(E32,"*11*")=1,プルダウンデータ!M66,IF(COUNTIF(E32,"*12*")=1,プルダウンデータ!M67,IF(COUNTIF(E32,"*13*")=1,プルダウンデータ!M68,IF(COUNTIF(E32,"*14*")=1,プルダウンデータ!M69,IF(COUNTIF(E32,"*WB15*")=1,プルダウンデータ!M70,IF(COUNTIF(E32,"*16*")=1,プルダウンデータ!M71,IF(COUNTIF(E32,"*17*")=1,プルダウンデータ!M72,IF(COUNTIF(E32,"*18*")=1,プルダウンデータ!M53,0))))))))))))))))))</f>
        <v>0</v>
      </c>
      <c r="O32" s="6"/>
      <c r="P32" s="6"/>
      <c r="Q32" s="6"/>
      <c r="R32" s="6"/>
      <c r="S32" s="6"/>
      <c r="T32" s="6"/>
      <c r="U32" s="6"/>
      <c r="V32" s="6"/>
      <c r="W32" s="6"/>
      <c r="X32" s="6"/>
      <c r="Y32" s="6"/>
      <c r="Z32" s="6"/>
      <c r="AA32" s="6"/>
      <c r="AB32" s="6"/>
      <c r="AC32" s="6"/>
    </row>
    <row r="33" spans="1:29" ht="20.100000000000001" customHeight="1" x14ac:dyDescent="0.15">
      <c r="A33" s="23" t="s">
        <v>21</v>
      </c>
      <c r="B33" s="95" t="str">
        <f>IF(COUNTA('１．参加者情報'!D57),'１．参加者情報'!D57,"")</f>
        <v/>
      </c>
      <c r="C33" s="264"/>
      <c r="D33" s="265"/>
      <c r="E33" s="262"/>
      <c r="F33" s="263"/>
      <c r="G33" s="104"/>
      <c r="H33" s="103">
        <f t="shared" si="0"/>
        <v>0</v>
      </c>
      <c r="I33" s="134" t="b">
        <v>0</v>
      </c>
      <c r="J33" s="102">
        <f t="shared" si="1"/>
        <v>0</v>
      </c>
      <c r="K33" s="102"/>
      <c r="L33" s="102"/>
      <c r="M33" s="102">
        <f>IF(COUNTIF(C33,"*01*")=1,プルダウンデータ!M36,IF(COUNTIF(C33,"*02*")=1,プルダウンデータ!M37,IF(COUNTIF(C33,"*03*")=1,プルダウンデータ!M38,IF(COUNTIF(C33,"*04*")=1,プルダウンデータ!M39,IF(COUNTIF(C33,"*05*")=1,プルダウンデータ!M40,IF(COUNTIF(C33,"*06*")=1,プルダウンデータ!M41,IF(COUNTIF(C33,"*07*")=1,プルダウンデータ!M42,IF(COUNTIF(C33,"*08*")=1,プルダウンデータ!M43,IF(COUNTIF(C33,"*09*")=1,プルダウンデータ!M44,IF(COUNTIF(C33,"*10*")=1,プルダウンデータ!M45,IF(COUNTIF(C33,"*11*")=1,プルダウンデータ!M46,IF(COUNTIF(C33,"*12*")=1,プルダウンデータ!M47,IF(COUNTIF(C33,"*13*")=1,プルダウンデータ!M48,IF(COUNTIF(C33,"*14*")=1,プルダウンデータ!M49,IF(COUNTIF(C33,"*SO15*")=1,プルダウンデータ!M50,IF(COUNTIF(C33,"*16*")=1,プルダウンデータ!M51,IF(COUNTIF(C33,"*17*")=1,プルダウンデータ!M52,IF(COUNTIF(C33,"*18*")=1,プルダウンデータ!M53,0))))))))))))))))))</f>
        <v>0</v>
      </c>
      <c r="N33" s="102">
        <f>IF(COUNTIF(E33,"*01*")=1,プルダウンデータ!M56,IF(COUNTIF(E33,"*02*")=1,プルダウンデータ!M57,IF(COUNTIF(E33,"*03*")=1,プルダウンデータ!M58,IF(COUNTIF(E33,"*04*")=1,プルダウンデータ!M59,IF(COUNTIF(E33,"*05*")=1,プルダウンデータ!M60,IF(COUNTIF(E33,"*06*")=1,プルダウンデータ!M61,IF(COUNTIF(E33,"*07*")=1,プルダウンデータ!M62,IF(COUNTIF(E33,"*08*")=1,プルダウンデータ!M63,IF(COUNTIF(E33,"*09*")=1,プルダウンデータ!M64,IF(COUNTIF(E33,"*10*")=1,プルダウンデータ!M65,IF(COUNTIF(E33,"*11*")=1,プルダウンデータ!M66,IF(COUNTIF(E33,"*12*")=1,プルダウンデータ!M67,IF(COUNTIF(E33,"*13*")=1,プルダウンデータ!M68,IF(COUNTIF(E33,"*14*")=1,プルダウンデータ!M69,IF(COUNTIF(E33,"*WB15*")=1,プルダウンデータ!M70,IF(COUNTIF(E33,"*16*")=1,プルダウンデータ!M71,IF(COUNTIF(E33,"*17*")=1,プルダウンデータ!M72,IF(COUNTIF(E33,"*18*")=1,プルダウンデータ!M53,0))))))))))))))))))</f>
        <v>0</v>
      </c>
      <c r="O33" s="6"/>
      <c r="P33" s="6"/>
      <c r="Q33" s="6"/>
      <c r="R33" s="6"/>
      <c r="S33" s="6"/>
      <c r="T33" s="6"/>
      <c r="U33" s="6"/>
      <c r="V33" s="6"/>
      <c r="W33" s="6"/>
      <c r="X33" s="6"/>
      <c r="Y33" s="6"/>
      <c r="Z33" s="6"/>
      <c r="AA33" s="6"/>
      <c r="AB33" s="6"/>
      <c r="AC33" s="6"/>
    </row>
    <row r="34" spans="1:29" ht="20.100000000000001" customHeight="1" x14ac:dyDescent="0.15">
      <c r="A34" s="23" t="s">
        <v>22</v>
      </c>
      <c r="B34" s="95" t="str">
        <f>IF(COUNTA('１．参加者情報'!D64),'１．参加者情報'!D64,"")</f>
        <v/>
      </c>
      <c r="C34" s="264"/>
      <c r="D34" s="265"/>
      <c r="E34" s="262"/>
      <c r="F34" s="263"/>
      <c r="G34" s="104"/>
      <c r="H34" s="103">
        <f t="shared" si="0"/>
        <v>0</v>
      </c>
      <c r="I34" s="134" t="b">
        <v>0</v>
      </c>
      <c r="J34" s="102">
        <f t="shared" si="1"/>
        <v>0</v>
      </c>
      <c r="K34" s="102"/>
      <c r="L34" s="102"/>
      <c r="M34" s="102">
        <f>IF(COUNTIF(C34,"*01*")=1,プルダウンデータ!M36,IF(COUNTIF(C34,"*02*")=1,プルダウンデータ!M37,IF(COUNTIF(C34,"*03*")=1,プルダウンデータ!M38,IF(COUNTIF(C34,"*04*")=1,プルダウンデータ!M39,IF(COUNTIF(C34,"*05*")=1,プルダウンデータ!M40,IF(COUNTIF(C34,"*06*")=1,プルダウンデータ!M41,IF(COUNTIF(C34,"*07*")=1,プルダウンデータ!M42,IF(COUNTIF(C34,"*08*")=1,プルダウンデータ!M43,IF(COUNTIF(C34,"*09*")=1,プルダウンデータ!M44,IF(COUNTIF(C34,"*10*")=1,プルダウンデータ!M45,IF(COUNTIF(C34,"*11*")=1,プルダウンデータ!M46,IF(COUNTIF(C34,"*12*")=1,プルダウンデータ!M47,IF(COUNTIF(C34,"*13*")=1,プルダウンデータ!M48,IF(COUNTIF(C34,"*14*")=1,プルダウンデータ!M49,IF(COUNTIF(C34,"*SO15*")=1,プルダウンデータ!M50,IF(COUNTIF(C34,"*16*")=1,プルダウンデータ!M51,IF(COUNTIF(C34,"*17*")=1,プルダウンデータ!M52,IF(COUNTIF(C34,"*18*")=1,プルダウンデータ!M53,0))))))))))))))))))</f>
        <v>0</v>
      </c>
      <c r="N34" s="160">
        <f>IF(COUNTIF(E34,"*01*")=1,プルダウンデータ!M56,IF(COUNTIF(E34,"*02*")=1,プルダウンデータ!M57,IF(COUNTIF(E34,"*03*")=1,プルダウンデータ!M58,IF(COUNTIF(E34,"*04*")=1,プルダウンデータ!M59,IF(COUNTIF(E34,"*05*")=1,プルダウンデータ!M60,IF(COUNTIF(E34,"*06*")=1,プルダウンデータ!M61,IF(COUNTIF(E34,"*07*")=1,プルダウンデータ!M62,IF(COUNTIF(E34,"*08*")=1,プルダウンデータ!M63,IF(COUNTIF(E34,"*09*")=1,プルダウンデータ!M64,IF(COUNTIF(E34,"*10*")=1,プルダウンデータ!M65,IF(COUNTIF(E34,"*11*")=1,プルダウンデータ!M66,IF(COUNTIF(E34,"*12*")=1,プルダウンデータ!M67,IF(COUNTIF(E34,"*13*")=1,プルダウンデータ!M68,IF(COUNTIF(E34,"*14*")=1,プルダウンデータ!M69,IF(COUNTIF(E34,"*WB15*")=1,プルダウンデータ!M70,IF(COUNTIF(E34,"*16*")=1,プルダウンデータ!M71,IF(COUNTIF(E34,"*17*")=1,プルダウンデータ!M72,IF(COUNTIF(E34,"*18*")=1,プルダウンデータ!M53,0))))))))))))))))))</f>
        <v>0</v>
      </c>
      <c r="O34" s="6"/>
      <c r="P34" s="6"/>
      <c r="Q34" s="6"/>
      <c r="R34" s="6"/>
      <c r="S34" s="6"/>
      <c r="T34" s="6"/>
      <c r="U34" s="6"/>
      <c r="V34" s="6"/>
      <c r="W34" s="6"/>
      <c r="X34" s="6"/>
      <c r="Y34" s="6"/>
      <c r="Z34" s="6"/>
      <c r="AA34" s="6"/>
      <c r="AB34" s="6"/>
      <c r="AC34" s="6"/>
    </row>
    <row r="35" spans="1:29" ht="20.100000000000001" customHeight="1" x14ac:dyDescent="0.15">
      <c r="A35" s="23" t="s">
        <v>23</v>
      </c>
      <c r="B35" s="95" t="str">
        <f>IF(COUNTA('１．参加者情報'!D71),'１．参加者情報'!D71,"")</f>
        <v/>
      </c>
      <c r="C35" s="264"/>
      <c r="D35" s="265"/>
      <c r="E35" s="262"/>
      <c r="F35" s="263"/>
      <c r="G35" s="104"/>
      <c r="H35" s="103">
        <f t="shared" si="0"/>
        <v>0</v>
      </c>
      <c r="I35" s="134" t="b">
        <v>0</v>
      </c>
      <c r="J35" s="102">
        <f t="shared" si="1"/>
        <v>0</v>
      </c>
      <c r="K35" s="102"/>
      <c r="L35" s="102"/>
      <c r="M35" s="102">
        <f>IF(COUNTIF(C35,"*01*")=1,プルダウンデータ!M36,IF(COUNTIF(C35,"*02*")=1,プルダウンデータ!M37,IF(COUNTIF(C35,"*03*")=1,プルダウンデータ!M38,IF(COUNTIF(C35,"*04*")=1,プルダウンデータ!M39,IF(COUNTIF(C35,"*05*")=1,プルダウンデータ!M40,IF(COUNTIF(C35,"*06*")=1,プルダウンデータ!M41,IF(COUNTIF(C35,"*07*")=1,プルダウンデータ!M42,IF(COUNTIF(C35,"*08*")=1,プルダウンデータ!M43,IF(COUNTIF(C35,"*09*")=1,プルダウンデータ!M44,IF(COUNTIF(C35,"*10*")=1,プルダウンデータ!M45,IF(COUNTIF(C35,"*11*")=1,プルダウンデータ!M46,IF(COUNTIF(C35,"*12*")=1,プルダウンデータ!M47,IF(COUNTIF(C35,"*13*")=1,プルダウンデータ!M48,IF(COUNTIF(C35,"*14*")=1,プルダウンデータ!M49,IF(COUNTIF(C35,"*SO15*")=1,プルダウンデータ!M50,IF(COUNTIF(C35,"*16*")=1,プルダウンデータ!M51,IF(COUNTIF(C35,"*17*")=1,プルダウンデータ!M52,IF(COUNTIF(C35,"*18*")=1,プルダウンデータ!M53,0))))))))))))))))))</f>
        <v>0</v>
      </c>
      <c r="N35" s="102">
        <f>IF(COUNTIF(E35,"*01*")=1,プルダウンデータ!M56,IF(COUNTIF(E35,"*02*")=1,プルダウンデータ!M57,IF(COUNTIF(E35,"*03*")=1,プルダウンデータ!M58,IF(COUNTIF(E35,"*04*")=1,プルダウンデータ!M59,IF(COUNTIF(E35,"*05*")=1,プルダウンデータ!M60,IF(COUNTIF(E35,"*06*")=1,プルダウンデータ!M61,IF(COUNTIF(E35,"*07*")=1,プルダウンデータ!M62,IF(COUNTIF(E35,"*08*")=1,プルダウンデータ!M63,IF(COUNTIF(E35,"*09*")=1,プルダウンデータ!M64,IF(COUNTIF(E35,"*10*")=1,プルダウンデータ!M65,IF(COUNTIF(E35,"*11*")=1,プルダウンデータ!M66,IF(COUNTIF(E35,"*12*")=1,プルダウンデータ!M67,IF(COUNTIF(E35,"*13*")=1,プルダウンデータ!M68,IF(COUNTIF(E35,"*14*")=1,プルダウンデータ!M69,IF(COUNTIF(E35,"*WB15*")=1,プルダウンデータ!M70,IF(COUNTIF(E35,"*16*")=1,プルダウンデータ!M71,IF(COUNTIF(E35,"*17*")=1,プルダウンデータ!M72,IF(COUNTIF(E35,"*18*")=1,プルダウンデータ!M53,0))))))))))))))))))</f>
        <v>0</v>
      </c>
      <c r="O35" s="6"/>
      <c r="P35" s="6"/>
      <c r="Q35" s="6"/>
      <c r="R35" s="6"/>
      <c r="S35" s="6"/>
      <c r="T35" s="6"/>
      <c r="U35" s="6"/>
      <c r="V35" s="6"/>
      <c r="W35" s="6"/>
      <c r="X35" s="6"/>
      <c r="Y35" s="6"/>
      <c r="Z35" s="6"/>
      <c r="AA35" s="6"/>
      <c r="AB35" s="6"/>
      <c r="AC35" s="6"/>
    </row>
    <row r="36" spans="1:29" ht="20.100000000000001" customHeight="1" x14ac:dyDescent="0.15">
      <c r="A36" s="23" t="s">
        <v>24</v>
      </c>
      <c r="B36" s="95" t="str">
        <f>IF(COUNTA('１．参加者情報'!D78),'１．参加者情報'!D78,"")</f>
        <v/>
      </c>
      <c r="C36" s="264"/>
      <c r="D36" s="265"/>
      <c r="E36" s="262"/>
      <c r="F36" s="263"/>
      <c r="G36" s="104"/>
      <c r="H36" s="103">
        <f t="shared" si="0"/>
        <v>0</v>
      </c>
      <c r="I36" s="134" t="b">
        <v>0</v>
      </c>
      <c r="J36" s="102">
        <f t="shared" si="1"/>
        <v>0</v>
      </c>
      <c r="K36" s="102"/>
      <c r="L36" s="102"/>
      <c r="M36" s="102">
        <f>IF(COUNTIF(C36,"*01*")=1,プルダウンデータ!M36,IF(COUNTIF(C36,"*02*")=1,プルダウンデータ!M37,IF(COUNTIF(C36,"*03*")=1,プルダウンデータ!M38,IF(COUNTIF(C36,"*04*")=1,プルダウンデータ!M39,IF(COUNTIF(C36,"*05*")=1,プルダウンデータ!M40,IF(COUNTIF(C36,"*06*")=1,プルダウンデータ!M41,IF(COUNTIF(C36,"*07*")=1,プルダウンデータ!M42,IF(COUNTIF(C36,"*08*")=1,プルダウンデータ!M43,IF(COUNTIF(C36,"*09*")=1,プルダウンデータ!M44,IF(COUNTIF(C36,"*10*")=1,プルダウンデータ!M45,IF(COUNTIF(C36,"*11*")=1,プルダウンデータ!M46,IF(COUNTIF(C36,"*12*")=1,プルダウンデータ!M47,IF(COUNTIF(C36,"*13*")=1,プルダウンデータ!M48,IF(COUNTIF(C36,"*14*")=1,プルダウンデータ!M49,IF(COUNTIF(C36,"*SO15*")=1,プルダウンデータ!M50,IF(COUNTIF(C36,"*16*")=1,プルダウンデータ!M51,IF(COUNTIF(C36,"*17*")=1,プルダウンデータ!M52,IF(COUNTIF(C36,"*18*")=1,プルダウンデータ!M53,0))))))))))))))))))</f>
        <v>0</v>
      </c>
      <c r="N36" s="102">
        <f>IF(COUNTIF(E36,"*01*")=1,プルダウンデータ!M56,IF(COUNTIF(E36,"*02*")=1,プルダウンデータ!M57,IF(COUNTIF(E36,"*03*")=1,プルダウンデータ!M58,IF(COUNTIF(E36,"*04*")=1,プルダウンデータ!M59,IF(COUNTIF(E36,"*05*")=1,プルダウンデータ!M60,IF(COUNTIF(E36,"*06*")=1,プルダウンデータ!M61,IF(COUNTIF(E36,"*07*")=1,プルダウンデータ!M62,IF(COUNTIF(E36,"*08*")=1,プルダウンデータ!M63,IF(COUNTIF(E36,"*09*")=1,プルダウンデータ!M64,IF(COUNTIF(E36,"*10*")=1,プルダウンデータ!M65,IF(COUNTIF(E36,"*11*")=1,プルダウンデータ!M66,IF(COUNTIF(E36,"*12*")=1,プルダウンデータ!M67,IF(COUNTIF(E36,"*13*")=1,プルダウンデータ!M68,IF(COUNTIF(E36,"*14*")=1,プルダウンデータ!M69,IF(COUNTIF(E36,"*WB15*")=1,プルダウンデータ!M70,IF(COUNTIF(E36,"*16*")=1,プルダウンデータ!M71,IF(COUNTIF(E36,"*17*")=1,プルダウンデータ!M72,IF(COUNTIF(E36,"*18*")=1,プルダウンデータ!M53,0))))))))))))))))))</f>
        <v>0</v>
      </c>
      <c r="O36" s="6"/>
      <c r="P36" s="6"/>
      <c r="Q36" s="6"/>
      <c r="R36" s="6"/>
      <c r="S36" s="6"/>
      <c r="T36" s="6"/>
      <c r="U36" s="6"/>
      <c r="V36" s="6"/>
      <c r="W36" s="6"/>
      <c r="X36" s="6"/>
      <c r="Y36" s="6"/>
      <c r="Z36" s="6"/>
      <c r="AA36" s="6"/>
      <c r="AB36" s="6"/>
      <c r="AC36" s="6"/>
    </row>
    <row r="37" spans="1:29" ht="20.100000000000001" customHeight="1" x14ac:dyDescent="0.15">
      <c r="A37" s="23" t="s">
        <v>25</v>
      </c>
      <c r="B37" s="95" t="str">
        <f>IF(COUNTA('１．参加者情報'!D85),'１．参加者情報'!D85,"")</f>
        <v/>
      </c>
      <c r="C37" s="264"/>
      <c r="D37" s="265"/>
      <c r="E37" s="262"/>
      <c r="F37" s="263"/>
      <c r="G37" s="104"/>
      <c r="H37" s="103">
        <f t="shared" si="0"/>
        <v>0</v>
      </c>
      <c r="I37" s="134" t="b">
        <v>0</v>
      </c>
      <c r="J37" s="102">
        <f t="shared" si="1"/>
        <v>0</v>
      </c>
      <c r="K37" s="102"/>
      <c r="L37" s="102"/>
      <c r="M37" s="102">
        <f>IF(COUNTIF(C37,"*01*")=1,プルダウンデータ!M36,IF(COUNTIF(C37,"*02*")=1,プルダウンデータ!M37,IF(COUNTIF(C37,"*03*")=1,プルダウンデータ!M38,IF(COUNTIF(C37,"*04*")=1,プルダウンデータ!M39,IF(COUNTIF(C37,"*05*")=1,プルダウンデータ!M40,IF(COUNTIF(C37,"*06*")=1,プルダウンデータ!M41,IF(COUNTIF(C37,"*07*")=1,プルダウンデータ!M42,IF(COUNTIF(C37,"*08*")=1,プルダウンデータ!M43,IF(COUNTIF(C37,"*09*")=1,プルダウンデータ!M44,IF(COUNTIF(C37,"*10*")=1,プルダウンデータ!M45,IF(COUNTIF(C37,"*11*")=1,プルダウンデータ!M46,IF(COUNTIF(C37,"*12*")=1,プルダウンデータ!M47,IF(COUNTIF(C37,"*13*")=1,プルダウンデータ!M48,IF(COUNTIF(C37,"*14*")=1,プルダウンデータ!M49,IF(COUNTIF(C37,"*SO15*")=1,プルダウンデータ!M50,IF(COUNTIF(C37,"*16*")=1,プルダウンデータ!M51,IF(COUNTIF(C37,"*17*")=1,プルダウンデータ!M52,IF(COUNTIF(C37,"*18*")=1,プルダウンデータ!M53,0))))))))))))))))))</f>
        <v>0</v>
      </c>
      <c r="N37" s="102">
        <f>IF(COUNTIF(E37,"*01*")=1,プルダウンデータ!M56,IF(COUNTIF(E37,"*02*")=1,プルダウンデータ!M57,IF(COUNTIF(E37,"*03*")=1,プルダウンデータ!M58,IF(COUNTIF(E37,"*04*")=1,プルダウンデータ!M59,IF(COUNTIF(E37,"*05*")=1,プルダウンデータ!M60,IF(COUNTIF(E37,"*06*")=1,プルダウンデータ!M61,IF(COUNTIF(E37,"*07*")=1,プルダウンデータ!M62,IF(COUNTIF(E37,"*08*")=1,プルダウンデータ!M63,IF(COUNTIF(E37,"*09*")=1,プルダウンデータ!M64,IF(COUNTIF(E37,"*10*")=1,プルダウンデータ!M65,IF(COUNTIF(E37,"*11*")=1,プルダウンデータ!M66,IF(COUNTIF(E37,"*12*")=1,プルダウンデータ!M67,IF(COUNTIF(E37,"*13*")=1,プルダウンデータ!M68,IF(COUNTIF(E37,"*14*")=1,プルダウンデータ!M69,IF(COUNTIF(E37,"*WB15*")=1,プルダウンデータ!M70,IF(COUNTIF(E37,"*16*")=1,プルダウンデータ!M71,IF(COUNTIF(E37,"*17*")=1,プルダウンデータ!M72,IF(COUNTIF(E37,"*18*")=1,プルダウンデータ!M53,0))))))))))))))))))</f>
        <v>0</v>
      </c>
      <c r="O37" s="6"/>
      <c r="P37" s="6"/>
      <c r="Q37" s="6"/>
      <c r="R37" s="6"/>
      <c r="S37" s="6"/>
      <c r="T37" s="6"/>
      <c r="U37" s="6"/>
      <c r="V37" s="6"/>
      <c r="W37" s="6"/>
      <c r="X37" s="6"/>
      <c r="Y37" s="6"/>
      <c r="Z37" s="6"/>
      <c r="AA37" s="6"/>
      <c r="AB37" s="6"/>
      <c r="AC37" s="6"/>
    </row>
    <row r="38" spans="1:29" ht="20.100000000000001" customHeight="1" x14ac:dyDescent="0.15">
      <c r="A38" s="23" t="s">
        <v>26</v>
      </c>
      <c r="B38" s="95" t="str">
        <f>IF(COUNTA('１．参加者情報'!D92),'１．参加者情報'!D92,"")</f>
        <v/>
      </c>
      <c r="C38" s="264"/>
      <c r="D38" s="291"/>
      <c r="E38" s="262"/>
      <c r="F38" s="263"/>
      <c r="G38" s="104"/>
      <c r="H38" s="103">
        <f t="shared" si="0"/>
        <v>0</v>
      </c>
      <c r="I38" s="134" t="b">
        <v>0</v>
      </c>
      <c r="J38" s="102">
        <f t="shared" si="1"/>
        <v>0</v>
      </c>
      <c r="K38" s="102"/>
      <c r="L38" s="102"/>
      <c r="M38" s="102">
        <f>IF(COUNTIF(C38,"*01*")=1,プルダウンデータ!M36,IF(COUNTIF(C38,"*02*")=1,プルダウンデータ!M37,IF(COUNTIF(C38,"*03*")=1,プルダウンデータ!M38,IF(COUNTIF(C38,"*04*")=1,プルダウンデータ!M39,IF(COUNTIF(C38,"*05*")=1,プルダウンデータ!M40,IF(COUNTIF(C38,"*06*")=1,プルダウンデータ!M41,IF(COUNTIF(C38,"*07*")=1,プルダウンデータ!M42,IF(COUNTIF(C38,"*08*")=1,プルダウンデータ!M43,IF(COUNTIF(C38,"*09*")=1,プルダウンデータ!M44,IF(COUNTIF(C38,"*10*")=1,プルダウンデータ!M45,IF(COUNTIF(C38,"*11*")=1,プルダウンデータ!M46,IF(COUNTIF(C38,"*12*")=1,プルダウンデータ!M47,IF(COUNTIF(C38,"*13*")=1,プルダウンデータ!M48,IF(COUNTIF(C38,"*14*")=1,プルダウンデータ!M49,IF(COUNTIF(C38,"*SO15*")=1,プルダウンデータ!M50,IF(COUNTIF(C38,"*16*")=1,プルダウンデータ!M51,IF(COUNTIF(C38,"*17*")=1,プルダウンデータ!M52,IF(COUNTIF(C38,"*18*")=1,プルダウンデータ!M53,0))))))))))))))))))</f>
        <v>0</v>
      </c>
      <c r="N38" s="102">
        <f>IF(COUNTIF(E38,"*01*")=1,プルダウンデータ!M56,IF(COUNTIF(E38,"*02*")=1,プルダウンデータ!M57,IF(COUNTIF(E38,"*03*")=1,プルダウンデータ!M58,IF(COUNTIF(E38,"*04*")=1,プルダウンデータ!M59,IF(COUNTIF(E38,"*05*")=1,プルダウンデータ!M60,IF(COUNTIF(E38,"*06*")=1,プルダウンデータ!M61,IF(COUNTIF(E38,"*07*")=1,プルダウンデータ!M62,IF(COUNTIF(E38,"*08*")=1,プルダウンデータ!M63,IF(COUNTIF(E38,"*09*")=1,プルダウンデータ!M64,IF(COUNTIF(E38,"*10*")=1,プルダウンデータ!M65,IF(COUNTIF(E38,"*11*")=1,プルダウンデータ!M66,IF(COUNTIF(E38,"*12*")=1,プルダウンデータ!M67,IF(COUNTIF(E38,"*13*")=1,プルダウンデータ!M68,IF(COUNTIF(E38,"*14*")=1,プルダウンデータ!M69,IF(COUNTIF(E38,"*WB15*")=1,プルダウンデータ!M70,IF(COUNTIF(E38,"*16*")=1,プルダウンデータ!M71,IF(COUNTIF(E38,"*17*")=1,プルダウンデータ!M72,IF(COUNTIF(E38,"*18*")=1,プルダウンデータ!M53,0))))))))))))))))))</f>
        <v>0</v>
      </c>
      <c r="O38" s="6"/>
      <c r="P38" s="6"/>
      <c r="Q38" s="6"/>
      <c r="R38" s="6"/>
      <c r="S38" s="6"/>
      <c r="T38" s="6"/>
      <c r="U38" s="6"/>
      <c r="V38" s="6"/>
      <c r="W38" s="6"/>
      <c r="X38" s="6"/>
      <c r="Y38" s="6"/>
      <c r="Z38" s="6"/>
      <c r="AA38" s="6"/>
      <c r="AB38" s="6"/>
      <c r="AC38" s="6"/>
    </row>
    <row r="39" spans="1:29" ht="20.100000000000001" customHeight="1" x14ac:dyDescent="0.15">
      <c r="A39" s="23" t="s">
        <v>49</v>
      </c>
      <c r="B39" s="95" t="str">
        <f>IF(COUNTA('１．参加者情報'!D99),'１．参加者情報'!D99,"")</f>
        <v/>
      </c>
      <c r="C39" s="264"/>
      <c r="D39" s="265"/>
      <c r="E39" s="262"/>
      <c r="F39" s="263"/>
      <c r="G39" s="104"/>
      <c r="H39" s="103">
        <f t="shared" si="0"/>
        <v>0</v>
      </c>
      <c r="I39" s="134" t="b">
        <v>0</v>
      </c>
      <c r="J39" s="102">
        <f t="shared" si="1"/>
        <v>0</v>
      </c>
      <c r="K39" s="102"/>
      <c r="L39" s="102"/>
      <c r="M39" s="102">
        <f>IF(COUNTIF(C39,"*01*")=1,プルダウンデータ!M36,IF(COUNTIF(C39,"*02*")=1,プルダウンデータ!M37,IF(COUNTIF(C39,"*03*")=1,プルダウンデータ!M38,IF(COUNTIF(C39,"*04*")=1,プルダウンデータ!M39,IF(COUNTIF(C39,"*05*")=1,プルダウンデータ!M40,IF(COUNTIF(C39,"*06*")=1,プルダウンデータ!M41,IF(COUNTIF(C39,"*07*")=1,プルダウンデータ!M42,IF(COUNTIF(C39,"*08*")=1,プルダウンデータ!M43,IF(COUNTIF(C39,"*09*")=1,プルダウンデータ!M44,IF(COUNTIF(C39,"*10*")=1,プルダウンデータ!M45,IF(COUNTIF(C39,"*11*")=1,プルダウンデータ!M46,IF(COUNTIF(C39,"*12*")=1,プルダウンデータ!M47,IF(COUNTIF(C39,"*13*")=1,プルダウンデータ!M48,IF(COUNTIF(C39,"*14*")=1,プルダウンデータ!M49,IF(COUNTIF(C39,"*SO15*")=1,プルダウンデータ!M50,IF(COUNTIF(C39,"*16*")=1,プルダウンデータ!M51,IF(COUNTIF(C39,"*17*")=1,プルダウンデータ!M52,IF(COUNTIF(C39,"*18*")=1,プルダウンデータ!M53,0))))))))))))))))))</f>
        <v>0</v>
      </c>
      <c r="N39" s="102">
        <f>IF(COUNTIF(E39,"*01*")=1,プルダウンデータ!M56,IF(COUNTIF(E39,"*02*")=1,プルダウンデータ!M57,IF(COUNTIF(E39,"*03*")=1,プルダウンデータ!M58,IF(COUNTIF(E39,"*04*")=1,プルダウンデータ!M59,IF(COUNTIF(E39,"*05*")=1,プルダウンデータ!M60,IF(COUNTIF(E39,"*06*")=1,プルダウンデータ!M61,IF(COUNTIF(E39,"*07*")=1,プルダウンデータ!M62,IF(COUNTIF(E39,"*08*")=1,プルダウンデータ!M63,IF(COUNTIF(E39,"*09*")=1,プルダウンデータ!M64,IF(COUNTIF(E39,"*10*")=1,プルダウンデータ!M65,IF(COUNTIF(E39,"*11*")=1,プルダウンデータ!M66,IF(COUNTIF(E39,"*12*")=1,プルダウンデータ!M67,IF(COUNTIF(E39,"*13*")=1,プルダウンデータ!M68,IF(COUNTIF(E39,"*14*")=1,プルダウンデータ!M69,IF(COUNTIF(E39,"*WB15*")=1,プルダウンデータ!M70,IF(COUNTIF(E39,"*16*")=1,プルダウンデータ!M71,IF(COUNTIF(E39,"*17*")=1,プルダウンデータ!M72,IF(COUNTIF(E39,"*18*")=1,プルダウンデータ!M53,0))))))))))))))))))</f>
        <v>0</v>
      </c>
      <c r="O39" s="6"/>
      <c r="P39" s="6"/>
      <c r="Q39" s="6"/>
      <c r="R39" s="6"/>
      <c r="S39" s="6"/>
      <c r="T39" s="6"/>
      <c r="U39" s="6"/>
      <c r="V39" s="6"/>
      <c r="W39" s="6"/>
      <c r="X39" s="6"/>
      <c r="Y39" s="6"/>
      <c r="Z39" s="6"/>
      <c r="AA39" s="6"/>
      <c r="AB39" s="6"/>
      <c r="AC39" s="6"/>
    </row>
    <row r="40" spans="1:29" ht="20.100000000000001" customHeight="1" x14ac:dyDescent="0.15">
      <c r="A40" s="23" t="s">
        <v>50</v>
      </c>
      <c r="B40" s="95" t="str">
        <f>IF(COUNTA('１．参加者情報'!D106),'１．参加者情報'!D106,"")</f>
        <v/>
      </c>
      <c r="C40" s="264"/>
      <c r="D40" s="265"/>
      <c r="E40" s="262"/>
      <c r="F40" s="263"/>
      <c r="G40" s="104"/>
      <c r="H40" s="103">
        <f t="shared" si="0"/>
        <v>0</v>
      </c>
      <c r="I40" s="134" t="b">
        <v>0</v>
      </c>
      <c r="J40" s="102">
        <f t="shared" si="1"/>
        <v>0</v>
      </c>
      <c r="K40" s="102"/>
      <c r="L40" s="102"/>
      <c r="M40" s="102">
        <f>IF(COUNTIF(C40,"*01*")=1,プルダウンデータ!M36,IF(COUNTIF(C40,"*02*")=1,プルダウンデータ!M37,IF(COUNTIF(C40,"*03*")=1,プルダウンデータ!M38,IF(COUNTIF(C40,"*04*")=1,プルダウンデータ!M39,IF(COUNTIF(C40,"*05*")=1,プルダウンデータ!M40,IF(COUNTIF(C40,"*06*")=1,プルダウンデータ!M41,IF(COUNTIF(C40,"*07*")=1,プルダウンデータ!M42,IF(COUNTIF(C40,"*08*")=1,プルダウンデータ!M43,IF(COUNTIF(C40,"*09*")=1,プルダウンデータ!M44,IF(COUNTIF(C40,"*10*")=1,プルダウンデータ!M45,IF(COUNTIF(C40,"*11*")=1,プルダウンデータ!M46,IF(COUNTIF(C40,"*12*")=1,プルダウンデータ!M47,IF(COUNTIF(C40,"*13*")=1,プルダウンデータ!M48,IF(COUNTIF(C40,"*14*")=1,プルダウンデータ!M49,IF(COUNTIF(C40,"*SO15*")=1,プルダウンデータ!M50,IF(COUNTIF(C40,"*16*")=1,プルダウンデータ!M51,IF(COUNTIF(C40,"*17*")=1,プルダウンデータ!M52,IF(COUNTIF(C40,"*18*")=1,プルダウンデータ!M53,0))))))))))))))))))</f>
        <v>0</v>
      </c>
      <c r="N40" s="102">
        <f>IF(COUNTIF(E40,"*01*")=1,プルダウンデータ!M56,IF(COUNTIF(E40,"*02*")=1,プルダウンデータ!M57,IF(COUNTIF(E40,"*03*")=1,プルダウンデータ!M58,IF(COUNTIF(E40,"*04*")=1,プルダウンデータ!M59,IF(COUNTIF(E40,"*05*")=1,プルダウンデータ!M60,IF(COUNTIF(E40,"*06*")=1,プルダウンデータ!M61,IF(COUNTIF(E40,"*07*")=1,プルダウンデータ!M62,IF(COUNTIF(E40,"*08*")=1,プルダウンデータ!M63,IF(COUNTIF(E40,"*09*")=1,プルダウンデータ!M64,IF(COUNTIF(E40,"*10*")=1,プルダウンデータ!M65,IF(COUNTIF(E40,"*11*")=1,プルダウンデータ!M66,IF(COUNTIF(E40,"*12*")=1,プルダウンデータ!M67,IF(COUNTIF(E40,"*13*")=1,プルダウンデータ!M68,IF(COUNTIF(E40,"*14*")=1,プルダウンデータ!M69,IF(COUNTIF(E40,"*WB15*")=1,プルダウンデータ!M70,IF(COUNTIF(E40,"*16*")=1,プルダウンデータ!M71,IF(COUNTIF(E40,"*17*")=1,プルダウンデータ!M72,IF(COUNTIF(E40,"*18*")=1,プルダウンデータ!M53,0))))))))))))))))))</f>
        <v>0</v>
      </c>
      <c r="O40" s="6"/>
      <c r="P40" s="6"/>
      <c r="Q40" s="6"/>
      <c r="R40" s="6"/>
      <c r="S40" s="6"/>
      <c r="T40" s="6"/>
      <c r="U40" s="6"/>
      <c r="V40" s="6"/>
      <c r="W40" s="6"/>
      <c r="X40" s="6"/>
      <c r="Y40" s="6"/>
      <c r="Z40" s="6"/>
      <c r="AA40" s="6"/>
      <c r="AB40" s="6"/>
      <c r="AC40" s="6"/>
    </row>
    <row r="41" spans="1:29" ht="20.100000000000001" customHeight="1" x14ac:dyDescent="0.15">
      <c r="A41" s="23" t="s">
        <v>51</v>
      </c>
      <c r="B41" s="95" t="str">
        <f>IF(COUNTA('１．参加者情報'!D113),'１．参加者情報'!D113,"")</f>
        <v/>
      </c>
      <c r="C41" s="264"/>
      <c r="D41" s="265"/>
      <c r="E41" s="262"/>
      <c r="F41" s="263"/>
      <c r="G41" s="104"/>
      <c r="H41" s="103">
        <f t="shared" si="0"/>
        <v>0</v>
      </c>
      <c r="I41" s="134" t="b">
        <v>0</v>
      </c>
      <c r="J41" s="102">
        <f t="shared" si="1"/>
        <v>0</v>
      </c>
      <c r="K41" s="102"/>
      <c r="L41" s="102"/>
      <c r="M41" s="102">
        <f>IF(COUNTIF(C41,"*01*")=1,プルダウンデータ!M36,IF(COUNTIF(C41,"*02*")=1,プルダウンデータ!M37,IF(COUNTIF(C41,"*03*")=1,プルダウンデータ!M38,IF(COUNTIF(C41,"*04*")=1,プルダウンデータ!M39,IF(COUNTIF(C41,"*05*")=1,プルダウンデータ!M40,IF(COUNTIF(C41,"*06*")=1,プルダウンデータ!M41,IF(COUNTIF(C41,"*07*")=1,プルダウンデータ!M42,IF(COUNTIF(C41,"*08*")=1,プルダウンデータ!M43,IF(COUNTIF(C41,"*09*")=1,プルダウンデータ!M44,IF(COUNTIF(C41,"*10*")=1,プルダウンデータ!M45,IF(COUNTIF(C41,"*11*")=1,プルダウンデータ!M46,IF(COUNTIF(C41,"*12*")=1,プルダウンデータ!M47,IF(COUNTIF(C41,"*13*")=1,プルダウンデータ!M48,IF(COUNTIF(C41,"*14*")=1,プルダウンデータ!M49,IF(COUNTIF(C41,"*SO15*")=1,プルダウンデータ!M50,IF(COUNTIF(C41,"*16*")=1,プルダウンデータ!M51,IF(COUNTIF(C41,"*17*")=1,プルダウンデータ!M52,IF(COUNTIF(C41,"*18*")=1,プルダウンデータ!M53,0))))))))))))))))))</f>
        <v>0</v>
      </c>
      <c r="N41" s="102">
        <f>IF(COUNTIF(E41,"*01*")=1,プルダウンデータ!M56,IF(COUNTIF(E41,"*02*")=1,プルダウンデータ!M57,IF(COUNTIF(E41,"*03*")=1,プルダウンデータ!M58,IF(COUNTIF(E41,"*04*")=1,プルダウンデータ!M59,IF(COUNTIF(E41,"*05*")=1,プルダウンデータ!M60,IF(COUNTIF(E41,"*06*")=1,プルダウンデータ!M61,IF(COUNTIF(E41,"*07*")=1,プルダウンデータ!M62,IF(COUNTIF(E41,"*08*")=1,プルダウンデータ!M63,IF(COUNTIF(E41,"*09*")=1,プルダウンデータ!M64,IF(COUNTIF(E41,"*10*")=1,プルダウンデータ!M65,IF(COUNTIF(E41,"*11*")=1,プルダウンデータ!M66,IF(COUNTIF(E41,"*12*")=1,プルダウンデータ!M67,IF(COUNTIF(E41,"*13*")=1,プルダウンデータ!M68,IF(COUNTIF(E41,"*14*")=1,プルダウンデータ!M69,IF(COUNTIF(E41,"*WB15*")=1,プルダウンデータ!M70,IF(COUNTIF(E41,"*16*")=1,プルダウンデータ!M71,IF(COUNTIF(E41,"*17*")=1,プルダウンデータ!M72,IF(COUNTIF(E41,"*18*")=1,プルダウンデータ!M53,0))))))))))))))))))</f>
        <v>0</v>
      </c>
      <c r="O41" s="6"/>
      <c r="P41" s="6"/>
      <c r="Q41" s="6"/>
      <c r="R41" s="6"/>
      <c r="S41" s="6"/>
      <c r="T41" s="6"/>
      <c r="U41" s="6"/>
      <c r="V41" s="6"/>
      <c r="W41" s="6"/>
      <c r="X41" s="6"/>
      <c r="Y41" s="6"/>
      <c r="Z41" s="6"/>
      <c r="AA41" s="6"/>
      <c r="AB41" s="6"/>
      <c r="AC41" s="6"/>
    </row>
    <row r="42" spans="1:29" ht="20.100000000000001" customHeight="1" x14ac:dyDescent="0.15">
      <c r="A42" s="23" t="s">
        <v>52</v>
      </c>
      <c r="B42" s="95" t="str">
        <f>IF(COUNTA('１．参加者情報'!D120),'１．参加者情報'!D120,"")</f>
        <v/>
      </c>
      <c r="C42" s="264"/>
      <c r="D42" s="265"/>
      <c r="E42" s="262"/>
      <c r="F42" s="263"/>
      <c r="G42" s="104"/>
      <c r="H42" s="103">
        <f t="shared" si="0"/>
        <v>0</v>
      </c>
      <c r="I42" s="134" t="b">
        <v>0</v>
      </c>
      <c r="J42" s="102">
        <f t="shared" si="1"/>
        <v>0</v>
      </c>
      <c r="K42" s="102"/>
      <c r="L42" s="102"/>
      <c r="M42" s="102">
        <f>IF(COUNTIF(C42,"*01*")=1,プルダウンデータ!M36,IF(COUNTIF(C42,"*02*")=1,プルダウンデータ!M37,IF(COUNTIF(C42,"*03*")=1,プルダウンデータ!M38,IF(COUNTIF(C42,"*04*")=1,プルダウンデータ!M39,IF(COUNTIF(C42,"*05*")=1,プルダウンデータ!M40,IF(COUNTIF(C42,"*06*")=1,プルダウンデータ!M41,IF(COUNTIF(C42,"*07*")=1,プルダウンデータ!M42,IF(COUNTIF(C42,"*08*")=1,プルダウンデータ!M43,IF(COUNTIF(C42,"*09*")=1,プルダウンデータ!M44,IF(COUNTIF(C42,"*10*")=1,プルダウンデータ!M45,IF(COUNTIF(C42,"*11*")=1,プルダウンデータ!M46,IF(COUNTIF(C42,"*12*")=1,プルダウンデータ!M47,IF(COUNTIF(C42,"*13*")=1,プルダウンデータ!M48,IF(COUNTIF(C42,"*14*")=1,プルダウンデータ!M49,IF(COUNTIF(C42,"*SO15*")=1,プルダウンデータ!M50,IF(COUNTIF(C42,"*16*")=1,プルダウンデータ!M51,IF(COUNTIF(C42,"*17*")=1,プルダウンデータ!M52,IF(COUNTIF(C42,"*18*")=1,プルダウンデータ!M53,0))))))))))))))))))</f>
        <v>0</v>
      </c>
      <c r="N42" s="102">
        <f>IF(COUNTIF(E42,"*01*")=1,プルダウンデータ!M56,IF(COUNTIF(E42,"*02*")=1,プルダウンデータ!M57,IF(COUNTIF(E42,"*03*")=1,プルダウンデータ!M58,IF(COUNTIF(E42,"*04*")=1,プルダウンデータ!M59,IF(COUNTIF(E42,"*05*")=1,プルダウンデータ!M60,IF(COUNTIF(E42,"*06*")=1,プルダウンデータ!M61,IF(COUNTIF(E42,"*07*")=1,プルダウンデータ!M62,IF(COUNTIF(E42,"*08*")=1,プルダウンデータ!M63,IF(COUNTIF(E42,"*09*")=1,プルダウンデータ!M64,IF(COUNTIF(E42,"*10*")=1,プルダウンデータ!M65,IF(COUNTIF(E42,"*11*")=1,プルダウンデータ!M66,IF(COUNTIF(E42,"*12*")=1,プルダウンデータ!M67,IF(COUNTIF(E42,"*13*")=1,プルダウンデータ!M68,IF(COUNTIF(E42,"*14*")=1,プルダウンデータ!M69,IF(COUNTIF(E42,"*WB15*")=1,プルダウンデータ!M70,IF(COUNTIF(E42,"*16*")=1,プルダウンデータ!M71,IF(COUNTIF(E42,"*17*")=1,プルダウンデータ!M72,IF(COUNTIF(E42,"*18*")=1,プルダウンデータ!M53,0))))))))))))))))))</f>
        <v>0</v>
      </c>
      <c r="O42" s="6"/>
      <c r="P42" s="6"/>
      <c r="Q42" s="6"/>
      <c r="R42" s="6"/>
      <c r="S42" s="6"/>
      <c r="T42" s="6"/>
      <c r="U42" s="6"/>
      <c r="V42" s="6"/>
      <c r="W42" s="6"/>
      <c r="X42" s="6"/>
      <c r="Y42" s="6"/>
      <c r="Z42" s="6"/>
      <c r="AA42" s="6"/>
      <c r="AB42" s="6"/>
      <c r="AC42" s="6"/>
    </row>
    <row r="43" spans="1:29" ht="20.100000000000001" customHeight="1" x14ac:dyDescent="0.15">
      <c r="A43" s="23" t="s">
        <v>53</v>
      </c>
      <c r="B43" s="95" t="str">
        <f>IF(COUNTA('１．参加者情報'!D127),'１．参加者情報'!D127,"")</f>
        <v/>
      </c>
      <c r="C43" s="264"/>
      <c r="D43" s="265"/>
      <c r="E43" s="262"/>
      <c r="F43" s="263"/>
      <c r="G43" s="104"/>
      <c r="H43" s="103">
        <f t="shared" si="0"/>
        <v>0</v>
      </c>
      <c r="I43" s="134" t="b">
        <v>0</v>
      </c>
      <c r="J43" s="102">
        <f t="shared" si="1"/>
        <v>0</v>
      </c>
      <c r="K43" s="102"/>
      <c r="L43" s="102"/>
      <c r="M43" s="102">
        <f>IF(COUNTIF(C43,"*01*")=1,プルダウンデータ!M36,IF(COUNTIF(C43,"*02*")=1,プルダウンデータ!M37,IF(COUNTIF(C43,"*03*")=1,プルダウンデータ!M38,IF(COUNTIF(C43,"*04*")=1,プルダウンデータ!M39,IF(COUNTIF(C43,"*05*")=1,プルダウンデータ!M40,IF(COUNTIF(C43,"*06*")=1,プルダウンデータ!M41,IF(COUNTIF(C43,"*07*")=1,プルダウンデータ!M42,IF(COUNTIF(C43,"*08*")=1,プルダウンデータ!M43,IF(COUNTIF(C43,"*09*")=1,プルダウンデータ!M44,IF(COUNTIF(C43,"*10*")=1,プルダウンデータ!M45,IF(COUNTIF(C43,"*11*")=1,プルダウンデータ!M46,IF(COUNTIF(C43,"*12*")=1,プルダウンデータ!M47,IF(COUNTIF(C43,"*13*")=1,プルダウンデータ!M48,IF(COUNTIF(C43,"*14*")=1,プルダウンデータ!M49,IF(COUNTIF(C43,"*SO15*")=1,プルダウンデータ!M50,IF(COUNTIF(C43,"*16*")=1,プルダウンデータ!M51,IF(COUNTIF(C43,"*17*")=1,プルダウンデータ!M52,IF(COUNTIF(C43,"*18*")=1,プルダウンデータ!M53,0))))))))))))))))))</f>
        <v>0</v>
      </c>
      <c r="N43" s="102">
        <f>IF(COUNTIF(E43,"*01*")=1,プルダウンデータ!M56,IF(COUNTIF(E43,"*02*")=1,プルダウンデータ!M57,IF(COUNTIF(E43,"*03*")=1,プルダウンデータ!M58,IF(COUNTIF(E43,"*04*")=1,プルダウンデータ!M59,IF(COUNTIF(E43,"*05*")=1,プルダウンデータ!M60,IF(COUNTIF(E43,"*06*")=1,プルダウンデータ!M61,IF(COUNTIF(E43,"*07*")=1,プルダウンデータ!M62,IF(COUNTIF(E43,"*08*")=1,プルダウンデータ!M63,IF(COUNTIF(E43,"*09*")=1,プルダウンデータ!M64,IF(COUNTIF(E43,"*10*")=1,プルダウンデータ!M65,IF(COUNTIF(E43,"*11*")=1,プルダウンデータ!M66,IF(COUNTIF(E43,"*12*")=1,プルダウンデータ!M67,IF(COUNTIF(E43,"*13*")=1,プルダウンデータ!M68,IF(COUNTIF(E43,"*14*")=1,プルダウンデータ!M69,IF(COUNTIF(E43,"*WB15*")=1,プルダウンデータ!M70,IF(COUNTIF(E43,"*16*")=1,プルダウンデータ!M71,IF(COUNTIF(E43,"*17*")=1,プルダウンデータ!M72,IF(COUNTIF(E43,"*18*")=1,プルダウンデータ!M53,0))))))))))))))))))</f>
        <v>0</v>
      </c>
      <c r="O43" s="6"/>
      <c r="P43" s="6"/>
      <c r="Q43" s="6"/>
      <c r="R43" s="6"/>
      <c r="S43" s="6"/>
      <c r="T43" s="6"/>
      <c r="U43" s="6"/>
      <c r="V43" s="6"/>
      <c r="W43" s="6"/>
      <c r="X43" s="6"/>
      <c r="Y43" s="6"/>
      <c r="Z43" s="6"/>
      <c r="AA43" s="6"/>
      <c r="AB43" s="6"/>
      <c r="AC43" s="6"/>
    </row>
    <row r="44" spans="1:29" ht="20.100000000000001" customHeight="1" x14ac:dyDescent="0.15">
      <c r="A44" s="23" t="s">
        <v>54</v>
      </c>
      <c r="B44" s="95" t="str">
        <f>IF(COUNTA('１．参加者情報'!D134),'１．参加者情報'!D134,"")</f>
        <v/>
      </c>
      <c r="C44" s="264"/>
      <c r="D44" s="265"/>
      <c r="E44" s="262"/>
      <c r="F44" s="263"/>
      <c r="G44" s="104"/>
      <c r="H44" s="103">
        <f t="shared" si="0"/>
        <v>0</v>
      </c>
      <c r="I44" s="134" t="b">
        <v>0</v>
      </c>
      <c r="J44" s="102">
        <f t="shared" si="1"/>
        <v>0</v>
      </c>
      <c r="K44" s="102"/>
      <c r="L44" s="102"/>
      <c r="M44" s="102">
        <f>IF(COUNTIF(C44,"*01*")=1,プルダウンデータ!M36,IF(COUNTIF(C44,"*02*")=1,プルダウンデータ!M37,IF(COUNTIF(C44,"*03*")=1,プルダウンデータ!M38,IF(COUNTIF(C44,"*04*")=1,プルダウンデータ!M39,IF(COUNTIF(C44,"*05*")=1,プルダウンデータ!M40,IF(COUNTIF(C44,"*06*")=1,プルダウンデータ!M41,IF(COUNTIF(C44,"*07*")=1,プルダウンデータ!M42,IF(COUNTIF(C44,"*08*")=1,プルダウンデータ!M43,IF(COUNTIF(C44,"*09*")=1,プルダウンデータ!M44,IF(COUNTIF(C44,"*10*")=1,プルダウンデータ!M45,IF(COUNTIF(C44,"*11*")=1,プルダウンデータ!M46,IF(COUNTIF(C44,"*12*")=1,プルダウンデータ!M47,IF(COUNTIF(C44,"*13*")=1,プルダウンデータ!M48,IF(COUNTIF(C44,"*14*")=1,プルダウンデータ!M49,IF(COUNTIF(C44,"*SO15*")=1,プルダウンデータ!M50,IF(COUNTIF(C44,"*16*")=1,プルダウンデータ!M51,IF(COUNTIF(C44,"*17*")=1,プルダウンデータ!M52,IF(COUNTIF(C44,"*18*")=1,プルダウンデータ!M53,0))))))))))))))))))</f>
        <v>0</v>
      </c>
      <c r="N44" s="102">
        <f>IF(COUNTIF(E44,"*01*")=1,プルダウンデータ!M56,IF(COUNTIF(E44,"*02*")=1,プルダウンデータ!M57,IF(COUNTIF(E44,"*03*")=1,プルダウンデータ!M58,IF(COUNTIF(E44,"*04*")=1,プルダウンデータ!M59,IF(COUNTIF(E44,"*05*")=1,プルダウンデータ!M60,IF(COUNTIF(E44,"*06*")=1,プルダウンデータ!M61,IF(COUNTIF(E44,"*07*")=1,プルダウンデータ!M62,IF(COUNTIF(E44,"*08*")=1,プルダウンデータ!M63,IF(COUNTIF(E44,"*09*")=1,プルダウンデータ!M64,IF(COUNTIF(E44,"*10*")=1,プルダウンデータ!M65,IF(COUNTIF(E44,"*11*")=1,プルダウンデータ!M66,IF(COUNTIF(E44,"*12*")=1,プルダウンデータ!M67,IF(COUNTIF(E44,"*13*")=1,プルダウンデータ!M68,IF(COUNTIF(E44,"*14*")=1,プルダウンデータ!M69,IF(COUNTIF(E44,"*WB15*")=1,プルダウンデータ!M70,IF(COUNTIF(E44,"*16*")=1,プルダウンデータ!M71,IF(COUNTIF(E44,"*17*")=1,プルダウンデータ!M72,IF(COUNTIF(E44,"*18*")=1,プルダウンデータ!M53,0))))))))))))))))))</f>
        <v>0</v>
      </c>
      <c r="O44" s="6"/>
      <c r="P44" s="6"/>
      <c r="Q44" s="6"/>
      <c r="R44" s="6"/>
      <c r="S44" s="6"/>
      <c r="T44" s="6"/>
      <c r="U44" s="6"/>
      <c r="V44" s="6"/>
      <c r="W44" s="6"/>
      <c r="X44" s="6"/>
      <c r="Y44" s="6"/>
      <c r="Z44" s="6"/>
      <c r="AA44" s="6"/>
      <c r="AB44" s="6"/>
      <c r="AC44" s="6"/>
    </row>
    <row r="45" spans="1:29" ht="20.100000000000001" customHeight="1" x14ac:dyDescent="0.15">
      <c r="A45" s="23" t="s">
        <v>55</v>
      </c>
      <c r="B45" s="95" t="str">
        <f>IF(COUNTA('１．参加者情報'!D141),'１．参加者情報'!D141,"")</f>
        <v/>
      </c>
      <c r="C45" s="264"/>
      <c r="D45" s="265"/>
      <c r="E45" s="262"/>
      <c r="F45" s="263"/>
      <c r="G45" s="104"/>
      <c r="H45" s="103">
        <f t="shared" si="0"/>
        <v>0</v>
      </c>
      <c r="I45" s="134" t="b">
        <v>0</v>
      </c>
      <c r="J45" s="102">
        <f t="shared" si="1"/>
        <v>0</v>
      </c>
      <c r="K45" s="102"/>
      <c r="L45" s="102"/>
      <c r="M45" s="102">
        <f>IF(COUNTIF(C45,"*01*")=1,プルダウンデータ!M36,IF(COUNTIF(C45,"*02*")=1,プルダウンデータ!M37,IF(COUNTIF(C45,"*03*")=1,プルダウンデータ!M38,IF(COUNTIF(C45,"*04*")=1,プルダウンデータ!M39,IF(COUNTIF(C45,"*05*")=1,プルダウンデータ!M40,IF(COUNTIF(C45,"*06*")=1,プルダウンデータ!M41,IF(COUNTIF(C45,"*07*")=1,プルダウンデータ!M42,IF(COUNTIF(C45,"*08*")=1,プルダウンデータ!M43,IF(COUNTIF(C45,"*09*")=1,プルダウンデータ!M44,IF(COUNTIF(C45,"*10*")=1,プルダウンデータ!M45,IF(COUNTIF(C45,"*11*")=1,プルダウンデータ!M46,IF(COUNTIF(C45,"*12*")=1,プルダウンデータ!M47,IF(COUNTIF(C45,"*13*")=1,プルダウンデータ!M48,IF(COUNTIF(C45,"*14*")=1,プルダウンデータ!M49,IF(COUNTIF(C45,"*SO15*")=1,プルダウンデータ!M50,IF(COUNTIF(C45,"*16*")=1,プルダウンデータ!M51,IF(COUNTIF(C45,"*17*")=1,プルダウンデータ!M52,IF(COUNTIF(C45,"*18*")=1,プルダウンデータ!M53,0))))))))))))))))))</f>
        <v>0</v>
      </c>
      <c r="N45" s="102">
        <f>IF(COUNTIF(E45,"*01*")=1,プルダウンデータ!M56,IF(COUNTIF(E45,"*02*")=1,プルダウンデータ!M57,IF(COUNTIF(E45,"*03*")=1,プルダウンデータ!M58,IF(COUNTIF(E45,"*04*")=1,プルダウンデータ!M59,IF(COUNTIF(E45,"*05*")=1,プルダウンデータ!M60,IF(COUNTIF(E45,"*06*")=1,プルダウンデータ!M61,IF(COUNTIF(E45,"*07*")=1,プルダウンデータ!M62,IF(COUNTIF(E45,"*08*")=1,プルダウンデータ!M63,IF(COUNTIF(E45,"*09*")=1,プルダウンデータ!M64,IF(COUNTIF(E45,"*10*")=1,プルダウンデータ!M65,IF(COUNTIF(E45,"*11*")=1,プルダウンデータ!M66,IF(COUNTIF(E45,"*12*")=1,プルダウンデータ!M67,IF(COUNTIF(E45,"*13*")=1,プルダウンデータ!M68,IF(COUNTIF(E45,"*14*")=1,プルダウンデータ!M69,IF(COUNTIF(E45,"*WB15*")=1,プルダウンデータ!M70,IF(COUNTIF(E45,"*16*")=1,プルダウンデータ!M71,IF(COUNTIF(E45,"*17*")=1,プルダウンデータ!M72,IF(COUNTIF(E45,"*18*")=1,プルダウンデータ!M53,0))))))))))))))))))</f>
        <v>0</v>
      </c>
      <c r="O45" s="6"/>
      <c r="P45" s="6"/>
      <c r="Q45" s="6"/>
      <c r="R45" s="6"/>
      <c r="S45" s="6"/>
      <c r="T45" s="6"/>
      <c r="U45" s="6"/>
      <c r="V45" s="6"/>
      <c r="W45" s="6"/>
      <c r="X45" s="6"/>
      <c r="Y45" s="6"/>
      <c r="Z45" s="6"/>
      <c r="AA45" s="6"/>
      <c r="AB45" s="6"/>
      <c r="AC45" s="6"/>
    </row>
    <row r="46" spans="1:29" ht="20.100000000000001" customHeight="1" x14ac:dyDescent="0.15">
      <c r="A46" s="23" t="s">
        <v>56</v>
      </c>
      <c r="B46" s="95" t="str">
        <f>IF(COUNTA('１．参加者情報'!D148),'１．参加者情報'!D148,"")</f>
        <v/>
      </c>
      <c r="C46" s="264"/>
      <c r="D46" s="265"/>
      <c r="E46" s="262"/>
      <c r="F46" s="263"/>
      <c r="G46" s="104"/>
      <c r="H46" s="103">
        <f t="shared" si="0"/>
        <v>0</v>
      </c>
      <c r="I46" s="134" t="b">
        <v>0</v>
      </c>
      <c r="J46" s="102">
        <f t="shared" si="1"/>
        <v>0</v>
      </c>
      <c r="K46" s="102"/>
      <c r="L46" s="102"/>
      <c r="M46" s="102">
        <f>IF(COUNTIF(C46,"*01*")=1,プルダウンデータ!M36,IF(COUNTIF(C46,"*02*")=1,プルダウンデータ!M37,IF(COUNTIF(C46,"*03*")=1,プルダウンデータ!M38,IF(COUNTIF(C46,"*04*")=1,プルダウンデータ!M39,IF(COUNTIF(C46,"*05*")=1,プルダウンデータ!M40,IF(COUNTIF(C46,"*06*")=1,プルダウンデータ!M41,IF(COUNTIF(C46,"*07*")=1,プルダウンデータ!M42,IF(COUNTIF(C46,"*08*")=1,プルダウンデータ!M43,IF(COUNTIF(C46,"*09*")=1,プルダウンデータ!M44,IF(COUNTIF(C46,"*10*")=1,プルダウンデータ!M45,IF(COUNTIF(C46,"*11*")=1,プルダウンデータ!M46,IF(COUNTIF(C46,"*12*")=1,プルダウンデータ!M47,IF(COUNTIF(C46,"*13*")=1,プルダウンデータ!M48,IF(COUNTIF(C46,"*14*")=1,プルダウンデータ!M49,IF(COUNTIF(C46,"*SO15*")=1,プルダウンデータ!M50,IF(COUNTIF(C46,"*16*")=1,プルダウンデータ!M51,IF(COUNTIF(C46,"*17*")=1,プルダウンデータ!M52,IF(COUNTIF(C46,"*18*")=1,プルダウンデータ!M53,0))))))))))))))))))</f>
        <v>0</v>
      </c>
      <c r="N46" s="102">
        <f>IF(COUNTIF(E46,"*01*")=1,プルダウンデータ!M56,IF(COUNTIF(E46,"*02*")=1,プルダウンデータ!M57,IF(COUNTIF(E46,"*03*")=1,プルダウンデータ!M58,IF(COUNTIF(E46,"*04*")=1,プルダウンデータ!M59,IF(COUNTIF(E46,"*05*")=1,プルダウンデータ!M60,IF(COUNTIF(E46,"*06*")=1,プルダウンデータ!M61,IF(COUNTIF(E46,"*07*")=1,プルダウンデータ!M62,IF(COUNTIF(E46,"*08*")=1,プルダウンデータ!M63,IF(COUNTIF(E46,"*09*")=1,プルダウンデータ!M64,IF(COUNTIF(E46,"*10*")=1,プルダウンデータ!M65,IF(COUNTIF(E46,"*11*")=1,プルダウンデータ!M66,IF(COUNTIF(E46,"*12*")=1,プルダウンデータ!M67,IF(COUNTIF(E46,"*13*")=1,プルダウンデータ!M68,IF(COUNTIF(E46,"*14*")=1,プルダウンデータ!M69,IF(COUNTIF(E46,"*WB15*")=1,プルダウンデータ!M70,IF(COUNTIF(E46,"*16*")=1,プルダウンデータ!M71,IF(COUNTIF(E46,"*17*")=1,プルダウンデータ!M72,IF(COUNTIF(E46,"*18*")=1,プルダウンデータ!M53,0))))))))))))))))))</f>
        <v>0</v>
      </c>
      <c r="O46" s="6"/>
      <c r="P46" s="6"/>
      <c r="Q46" s="6"/>
      <c r="R46" s="6"/>
      <c r="S46" s="6"/>
      <c r="T46" s="6"/>
      <c r="U46" s="6"/>
      <c r="V46" s="6"/>
      <c r="W46" s="6"/>
      <c r="X46" s="6"/>
      <c r="Y46" s="6"/>
      <c r="Z46" s="6"/>
      <c r="AA46" s="6"/>
      <c r="AB46" s="6"/>
      <c r="AC46" s="6"/>
    </row>
    <row r="47" spans="1:29" ht="20.100000000000001" customHeight="1" thickBot="1" x14ac:dyDescent="0.2">
      <c r="A47" s="23" t="s">
        <v>57</v>
      </c>
      <c r="B47" s="95" t="str">
        <f>IF(COUNTA('１．参加者情報'!D155),'１．参加者情報'!D155,"")</f>
        <v/>
      </c>
      <c r="C47" s="266"/>
      <c r="D47" s="267"/>
      <c r="E47" s="256"/>
      <c r="F47" s="257"/>
      <c r="G47" s="105"/>
      <c r="H47" s="103">
        <f t="shared" si="0"/>
        <v>0</v>
      </c>
      <c r="I47" s="134" t="b">
        <v>0</v>
      </c>
      <c r="J47" s="102">
        <f t="shared" si="1"/>
        <v>0</v>
      </c>
      <c r="K47" s="102"/>
      <c r="L47" s="102"/>
      <c r="M47" s="102">
        <f>IF(COUNTIF(C47,"*01*")=1,プルダウンデータ!M36,IF(COUNTIF(C47,"*02*")=1,プルダウンデータ!M37,IF(COUNTIF(C47,"*03*")=1,プルダウンデータ!M38,IF(COUNTIF(C47,"*04*")=1,プルダウンデータ!M39,IF(COUNTIF(C47,"*05*")=1,プルダウンデータ!M40,IF(COUNTIF(C47,"*06*")=1,プルダウンデータ!M41,IF(COUNTIF(C47,"*07*")=1,プルダウンデータ!M42,IF(COUNTIF(C47,"*08*")=1,プルダウンデータ!M43,IF(COUNTIF(C47,"*09*")=1,プルダウンデータ!M44,IF(COUNTIF(C47,"*10*")=1,プルダウンデータ!M45,IF(COUNTIF(C47,"*11*")=1,プルダウンデータ!M46,IF(COUNTIF(C47,"*12*")=1,プルダウンデータ!M47,IF(COUNTIF(C47,"*13*")=1,プルダウンデータ!M48,IF(COUNTIF(C47,"*14*")=1,プルダウンデータ!M49,IF(COUNTIF(C47,"*SO15*")=1,プルダウンデータ!M50,IF(COUNTIF(C47,"*16*")=1,プルダウンデータ!M51,IF(COUNTIF(C47,"*17*")=1,プルダウンデータ!M52,IF(COUNTIF(C47,"*18*")=1,プルダウンデータ!M53,0))))))))))))))))))</f>
        <v>0</v>
      </c>
      <c r="N47" s="102">
        <f>IF(COUNTIF(E47,"*01*")=1,プルダウンデータ!M56,IF(COUNTIF(E47,"*02*")=1,プルダウンデータ!M57,IF(COUNTIF(E47,"*03*")=1,プルダウンデータ!M58,IF(COUNTIF(E47,"*04*")=1,プルダウンデータ!M59,IF(COUNTIF(E47,"*05*")=1,プルダウンデータ!M60,IF(COUNTIF(E47,"*06*")=1,プルダウンデータ!M61,IF(COUNTIF(E47,"*07*")=1,プルダウンデータ!M62,IF(COUNTIF(E47,"*08*")=1,プルダウンデータ!M63,IF(COUNTIF(E47,"*09*")=1,プルダウンデータ!M64,IF(COUNTIF(E47,"*10*")=1,プルダウンデータ!M65,IF(COUNTIF(E47,"*11*")=1,プルダウンデータ!M66,IF(COUNTIF(E47,"*12*")=1,プルダウンデータ!M67,IF(COUNTIF(E47,"*13*")=1,プルダウンデータ!M68,IF(COUNTIF(E47,"*14*")=1,プルダウンデータ!M69,IF(COUNTIF(E47,"*WB15*")=1,プルダウンデータ!M70,IF(COUNTIF(E47,"*16*")=1,プルダウンデータ!M71,IF(COUNTIF(E47,"*17*")=1,プルダウンデータ!M72,IF(COUNTIF(E47,"*18*")=1,プルダウンデータ!M53,0))))))))))))))))))</f>
        <v>0</v>
      </c>
      <c r="O47" s="6"/>
      <c r="P47" s="6"/>
      <c r="Q47" s="6"/>
      <c r="R47" s="6"/>
      <c r="S47" s="6"/>
      <c r="T47" s="6"/>
      <c r="U47" s="6"/>
      <c r="V47" s="6"/>
      <c r="W47" s="6"/>
      <c r="X47" s="6"/>
      <c r="Y47" s="6"/>
      <c r="Z47" s="6"/>
      <c r="AA47" s="6"/>
      <c r="AB47" s="6"/>
      <c r="AC47" s="6"/>
    </row>
    <row r="48" spans="1:29" ht="20.100000000000001" customHeight="1" x14ac:dyDescent="0.15">
      <c r="A48" s="24" t="s">
        <v>71</v>
      </c>
      <c r="B48" s="25"/>
      <c r="C48" s="76"/>
      <c r="D48" s="76"/>
      <c r="E48" s="76"/>
      <c r="F48" s="106"/>
      <c r="G48" s="107"/>
      <c r="H48" s="29">
        <f>SUM(H28:H47)</f>
        <v>0</v>
      </c>
      <c r="I48" s="28"/>
      <c r="J48" s="152"/>
      <c r="K48" s="6"/>
      <c r="L48" s="6"/>
      <c r="M48" s="6"/>
      <c r="N48" s="6"/>
      <c r="O48" s="6"/>
      <c r="P48" s="6"/>
      <c r="Q48" s="6"/>
      <c r="R48" s="6"/>
      <c r="S48" s="6"/>
      <c r="T48" s="6"/>
      <c r="U48" s="6"/>
      <c r="V48" s="6"/>
      <c r="W48" s="6"/>
      <c r="X48" s="6"/>
      <c r="Y48" s="6"/>
      <c r="Z48" s="6"/>
      <c r="AA48" s="6"/>
      <c r="AB48" s="6"/>
      <c r="AC48" s="6"/>
    </row>
    <row r="49" spans="1:29" x14ac:dyDescent="0.15">
      <c r="A49" s="27"/>
      <c r="B49" s="26"/>
      <c r="C49" s="26"/>
      <c r="D49" s="26"/>
      <c r="E49" s="18"/>
      <c r="F49" s="28"/>
      <c r="G49" s="28"/>
      <c r="H49" s="18"/>
      <c r="I49" s="28"/>
      <c r="J49" s="152"/>
      <c r="K49" s="6"/>
      <c r="L49" s="6"/>
      <c r="M49" s="6"/>
      <c r="N49" s="6"/>
      <c r="O49" s="6"/>
      <c r="P49" s="6"/>
      <c r="Q49" s="6"/>
      <c r="R49" s="6"/>
      <c r="S49" s="6"/>
      <c r="T49" s="6"/>
      <c r="U49" s="6"/>
      <c r="V49" s="6"/>
      <c r="W49" s="6"/>
      <c r="X49" s="6"/>
      <c r="Y49" s="6"/>
      <c r="Z49" s="6"/>
      <c r="AA49" s="6"/>
      <c r="AB49" s="6"/>
      <c r="AC49" s="6"/>
    </row>
    <row r="50" spans="1:29" ht="20.100000000000001" customHeight="1" x14ac:dyDescent="0.15">
      <c r="A50" s="288" t="s">
        <v>111</v>
      </c>
      <c r="B50" s="289"/>
      <c r="C50" s="215"/>
      <c r="D50" s="215"/>
      <c r="E50" s="28"/>
      <c r="F50" s="28"/>
      <c r="G50" s="28"/>
      <c r="H50" s="28"/>
      <c r="I50" s="28"/>
      <c r="J50" s="152"/>
      <c r="K50" s="6"/>
      <c r="L50" s="6"/>
      <c r="M50" s="6"/>
      <c r="N50" s="6"/>
      <c r="O50" s="6"/>
      <c r="P50" s="6"/>
      <c r="Q50" s="6"/>
      <c r="R50" s="6"/>
      <c r="S50" s="6"/>
      <c r="T50" s="6"/>
      <c r="U50" s="6"/>
      <c r="V50" s="6"/>
      <c r="W50" s="6"/>
      <c r="X50" s="6"/>
      <c r="Y50" s="6"/>
      <c r="Z50" s="6"/>
      <c r="AA50" s="6"/>
      <c r="AB50" s="6"/>
      <c r="AC50" s="6"/>
    </row>
    <row r="51" spans="1:29" x14ac:dyDescent="0.15">
      <c r="J51" s="6"/>
      <c r="K51" s="6"/>
      <c r="L51" s="6"/>
      <c r="M51" s="6"/>
      <c r="N51" s="6"/>
      <c r="O51" s="6"/>
      <c r="P51" s="6"/>
      <c r="Q51" s="6"/>
      <c r="R51" s="6"/>
      <c r="S51" s="6"/>
      <c r="T51" s="6"/>
      <c r="U51" s="6"/>
      <c r="V51" s="6"/>
      <c r="W51" s="6"/>
      <c r="X51" s="6"/>
      <c r="Y51" s="6"/>
      <c r="Z51" s="6"/>
      <c r="AA51" s="6"/>
      <c r="AB51" s="6"/>
      <c r="AC51" s="6"/>
    </row>
    <row r="52" spans="1:29" ht="20.100000000000001" customHeight="1" x14ac:dyDescent="0.15">
      <c r="A52" s="93" t="s">
        <v>133</v>
      </c>
      <c r="B52" s="282" t="s">
        <v>162</v>
      </c>
      <c r="C52" s="254"/>
      <c r="D52" s="254"/>
      <c r="E52" s="254"/>
      <c r="F52" s="254"/>
      <c r="G52" s="254"/>
      <c r="H52" s="255"/>
      <c r="J52" s="6"/>
      <c r="K52" s="6"/>
      <c r="L52" s="6"/>
      <c r="M52" s="6"/>
      <c r="N52" s="6"/>
      <c r="O52" s="6"/>
      <c r="P52" s="6"/>
      <c r="Q52" s="6"/>
      <c r="R52" s="6"/>
      <c r="S52" s="6"/>
      <c r="T52" s="6"/>
      <c r="U52" s="6"/>
      <c r="V52" s="6"/>
      <c r="W52" s="6"/>
      <c r="X52" s="6"/>
      <c r="Y52" s="6"/>
      <c r="Z52" s="6"/>
      <c r="AA52" s="6"/>
      <c r="AB52" s="6"/>
      <c r="AC52" s="6"/>
    </row>
    <row r="53" spans="1:29" x14ac:dyDescent="0.15">
      <c r="A53" s="268" t="s">
        <v>201</v>
      </c>
      <c r="B53" s="269"/>
      <c r="C53" s="269"/>
      <c r="D53" s="269"/>
      <c r="E53" s="269"/>
      <c r="F53" s="269"/>
      <c r="G53" s="270"/>
      <c r="H53" s="271"/>
      <c r="J53" s="6"/>
      <c r="K53" s="6"/>
      <c r="L53" s="6"/>
      <c r="M53" s="6"/>
      <c r="N53" s="6"/>
      <c r="O53" s="6"/>
      <c r="P53" s="6"/>
      <c r="Q53" s="6"/>
      <c r="R53" s="6"/>
      <c r="S53" s="6"/>
      <c r="T53" s="6"/>
      <c r="U53" s="6"/>
      <c r="V53" s="6"/>
      <c r="W53" s="6"/>
      <c r="X53" s="6"/>
      <c r="Y53" s="6"/>
      <c r="Z53" s="6"/>
      <c r="AA53" s="6"/>
      <c r="AB53" s="6"/>
      <c r="AC53" s="6"/>
    </row>
    <row r="54" spans="1:29" x14ac:dyDescent="0.15">
      <c r="A54" s="272"/>
      <c r="B54" s="273"/>
      <c r="C54" s="273"/>
      <c r="D54" s="273"/>
      <c r="E54" s="273"/>
      <c r="F54" s="273"/>
      <c r="G54" s="274"/>
      <c r="H54" s="275"/>
      <c r="J54" s="6"/>
      <c r="K54" s="6"/>
      <c r="L54" s="6"/>
      <c r="M54" s="6"/>
      <c r="N54" s="6"/>
      <c r="O54" s="6"/>
      <c r="P54" s="6"/>
      <c r="Q54" s="6"/>
      <c r="R54" s="6"/>
      <c r="S54" s="6"/>
      <c r="T54" s="6"/>
      <c r="U54" s="6"/>
      <c r="V54" s="6"/>
      <c r="W54" s="6"/>
      <c r="X54" s="6"/>
      <c r="Y54" s="6"/>
      <c r="Z54" s="6"/>
      <c r="AA54" s="6"/>
      <c r="AB54" s="6"/>
      <c r="AC54" s="6"/>
    </row>
    <row r="55" spans="1:29" x14ac:dyDescent="0.15">
      <c r="A55" s="272"/>
      <c r="B55" s="273"/>
      <c r="C55" s="273"/>
      <c r="D55" s="273"/>
      <c r="E55" s="273"/>
      <c r="F55" s="273"/>
      <c r="G55" s="274"/>
      <c r="H55" s="275"/>
      <c r="J55" s="6"/>
      <c r="K55" s="6"/>
      <c r="L55" s="6"/>
      <c r="M55" s="6"/>
      <c r="N55" s="6"/>
      <c r="O55" s="6"/>
      <c r="P55" s="6"/>
      <c r="Q55" s="6"/>
      <c r="R55" s="6"/>
      <c r="S55" s="6"/>
      <c r="T55" s="6"/>
      <c r="U55" s="6"/>
      <c r="V55" s="6"/>
      <c r="W55" s="6"/>
      <c r="X55" s="6"/>
      <c r="Y55" s="6"/>
      <c r="Z55" s="6"/>
      <c r="AA55" s="6"/>
      <c r="AB55" s="6"/>
      <c r="AC55" s="6"/>
    </row>
    <row r="56" spans="1:29" x14ac:dyDescent="0.15">
      <c r="A56" s="272"/>
      <c r="B56" s="273"/>
      <c r="C56" s="273"/>
      <c r="D56" s="273"/>
      <c r="E56" s="273"/>
      <c r="F56" s="273"/>
      <c r="G56" s="274"/>
      <c r="H56" s="275"/>
      <c r="J56" s="6"/>
      <c r="K56" s="6"/>
      <c r="L56" s="6"/>
      <c r="M56" s="6"/>
      <c r="N56" s="6"/>
      <c r="O56" s="6"/>
      <c r="P56" s="6"/>
      <c r="Q56" s="6"/>
      <c r="R56" s="6"/>
      <c r="S56" s="6"/>
      <c r="T56" s="6"/>
      <c r="U56" s="6"/>
      <c r="V56" s="6"/>
      <c r="W56" s="6"/>
      <c r="X56" s="6"/>
      <c r="Y56" s="6"/>
      <c r="Z56" s="6"/>
      <c r="AA56" s="6"/>
      <c r="AB56" s="6"/>
      <c r="AC56" s="6"/>
    </row>
    <row r="57" spans="1:29" x14ac:dyDescent="0.15">
      <c r="A57" s="272"/>
      <c r="B57" s="273"/>
      <c r="C57" s="273"/>
      <c r="D57" s="273"/>
      <c r="E57" s="273"/>
      <c r="F57" s="273"/>
      <c r="G57" s="274"/>
      <c r="H57" s="275"/>
      <c r="J57" s="6"/>
      <c r="K57" s="6"/>
      <c r="L57" s="6"/>
      <c r="M57" s="6"/>
      <c r="N57" s="6"/>
      <c r="O57" s="6"/>
      <c r="P57" s="6"/>
      <c r="Q57" s="6"/>
      <c r="R57" s="6"/>
      <c r="S57" s="6"/>
      <c r="T57" s="6"/>
      <c r="U57" s="6"/>
      <c r="V57" s="6"/>
      <c r="W57" s="6"/>
      <c r="X57" s="6"/>
      <c r="Y57" s="6"/>
      <c r="Z57" s="6"/>
      <c r="AA57" s="6"/>
      <c r="AB57" s="6"/>
      <c r="AC57" s="6"/>
    </row>
    <row r="58" spans="1:29" x14ac:dyDescent="0.15">
      <c r="A58" s="276"/>
      <c r="B58" s="277"/>
      <c r="C58" s="277"/>
      <c r="D58" s="277"/>
      <c r="E58" s="277"/>
      <c r="F58" s="277"/>
      <c r="G58" s="274"/>
      <c r="H58" s="275"/>
      <c r="J58" s="6"/>
      <c r="K58" s="6"/>
      <c r="L58" s="6"/>
      <c r="M58" s="6"/>
      <c r="N58" s="6"/>
      <c r="O58" s="6"/>
      <c r="P58" s="6"/>
      <c r="Q58" s="6"/>
      <c r="R58" s="6"/>
      <c r="S58" s="6"/>
      <c r="T58" s="6"/>
      <c r="U58" s="6"/>
      <c r="V58" s="6"/>
      <c r="W58" s="6"/>
      <c r="X58" s="6"/>
      <c r="Y58" s="6"/>
      <c r="Z58" s="6"/>
      <c r="AA58" s="6"/>
      <c r="AB58" s="6"/>
      <c r="AC58" s="6"/>
    </row>
    <row r="59" spans="1:29" x14ac:dyDescent="0.15">
      <c r="A59" s="276"/>
      <c r="B59" s="277"/>
      <c r="C59" s="277"/>
      <c r="D59" s="277"/>
      <c r="E59" s="277"/>
      <c r="F59" s="277"/>
      <c r="G59" s="274"/>
      <c r="H59" s="275"/>
      <c r="J59" s="6"/>
      <c r="K59" s="6"/>
      <c r="L59" s="6"/>
      <c r="M59" s="6"/>
      <c r="N59" s="6"/>
      <c r="O59" s="6"/>
      <c r="P59" s="6"/>
      <c r="Q59" s="6"/>
      <c r="R59" s="6"/>
      <c r="S59" s="6"/>
      <c r="T59" s="6"/>
      <c r="U59" s="6"/>
      <c r="V59" s="6"/>
      <c r="W59" s="6"/>
      <c r="X59" s="6"/>
      <c r="Y59" s="6"/>
      <c r="Z59" s="6"/>
      <c r="AA59" s="6"/>
      <c r="AB59" s="6"/>
      <c r="AC59" s="6"/>
    </row>
    <row r="60" spans="1:29" x14ac:dyDescent="0.15">
      <c r="A60" s="276"/>
      <c r="B60" s="277"/>
      <c r="C60" s="277"/>
      <c r="D60" s="277"/>
      <c r="E60" s="277"/>
      <c r="F60" s="277"/>
      <c r="G60" s="274"/>
      <c r="H60" s="275"/>
      <c r="J60" s="6"/>
      <c r="K60" s="6"/>
      <c r="L60" s="6"/>
      <c r="M60" s="6"/>
      <c r="N60" s="6"/>
      <c r="O60" s="6"/>
      <c r="P60" s="6"/>
      <c r="Q60" s="6"/>
      <c r="R60" s="6"/>
      <c r="S60" s="6"/>
      <c r="T60" s="6"/>
      <c r="U60" s="6"/>
      <c r="V60" s="6"/>
      <c r="W60" s="6"/>
      <c r="X60" s="6"/>
      <c r="Y60" s="6"/>
      <c r="Z60" s="6"/>
      <c r="AA60" s="6"/>
      <c r="AB60" s="6"/>
      <c r="AC60" s="6"/>
    </row>
    <row r="61" spans="1:29" x14ac:dyDescent="0.15">
      <c r="A61" s="276"/>
      <c r="B61" s="277"/>
      <c r="C61" s="277"/>
      <c r="D61" s="277"/>
      <c r="E61" s="277"/>
      <c r="F61" s="277"/>
      <c r="G61" s="274"/>
      <c r="H61" s="275"/>
      <c r="J61" s="6"/>
      <c r="K61" s="6"/>
      <c r="L61" s="6"/>
      <c r="M61" s="6"/>
      <c r="N61" s="6"/>
      <c r="O61" s="6"/>
      <c r="P61" s="6"/>
      <c r="Q61" s="6"/>
      <c r="R61" s="6"/>
      <c r="S61" s="6"/>
      <c r="T61" s="6"/>
      <c r="U61" s="6"/>
      <c r="V61" s="6"/>
      <c r="W61" s="6"/>
      <c r="X61" s="6"/>
      <c r="Y61" s="6"/>
      <c r="Z61" s="6"/>
      <c r="AA61" s="6"/>
      <c r="AB61" s="6"/>
      <c r="AC61" s="6"/>
    </row>
    <row r="62" spans="1:29" x14ac:dyDescent="0.15">
      <c r="A62" s="276"/>
      <c r="B62" s="277"/>
      <c r="C62" s="277"/>
      <c r="D62" s="277"/>
      <c r="E62" s="277"/>
      <c r="F62" s="277"/>
      <c r="G62" s="274"/>
      <c r="H62" s="275"/>
      <c r="J62" s="6"/>
      <c r="K62" s="6"/>
      <c r="L62" s="6"/>
      <c r="M62" s="6"/>
      <c r="N62" s="6"/>
      <c r="O62" s="6"/>
      <c r="P62" s="6"/>
      <c r="Q62" s="6"/>
      <c r="R62" s="6"/>
      <c r="S62" s="6"/>
      <c r="T62" s="6"/>
      <c r="U62" s="6"/>
      <c r="V62" s="6"/>
      <c r="W62" s="6"/>
      <c r="X62" s="6"/>
      <c r="Y62" s="6"/>
      <c r="Z62" s="6"/>
      <c r="AA62" s="6"/>
      <c r="AB62" s="6"/>
      <c r="AC62" s="6"/>
    </row>
    <row r="63" spans="1:29" x14ac:dyDescent="0.15">
      <c r="A63" s="276"/>
      <c r="B63" s="277"/>
      <c r="C63" s="277"/>
      <c r="D63" s="277"/>
      <c r="E63" s="277"/>
      <c r="F63" s="277"/>
      <c r="G63" s="274"/>
      <c r="H63" s="275"/>
      <c r="J63" s="6"/>
      <c r="K63" s="6"/>
      <c r="L63" s="6"/>
      <c r="M63" s="6"/>
      <c r="N63" s="6"/>
      <c r="O63" s="6"/>
      <c r="P63" s="6"/>
      <c r="Q63" s="6"/>
      <c r="R63" s="6"/>
      <c r="S63" s="6"/>
      <c r="T63" s="6"/>
      <c r="U63" s="6"/>
      <c r="V63" s="6"/>
      <c r="W63" s="6"/>
      <c r="X63" s="6"/>
      <c r="Y63" s="6"/>
      <c r="Z63" s="6"/>
      <c r="AA63" s="6"/>
      <c r="AB63" s="6"/>
      <c r="AC63" s="6"/>
    </row>
    <row r="64" spans="1:29" x14ac:dyDescent="0.15">
      <c r="A64" s="276"/>
      <c r="B64" s="277"/>
      <c r="C64" s="277"/>
      <c r="D64" s="277"/>
      <c r="E64" s="277"/>
      <c r="F64" s="277"/>
      <c r="G64" s="274"/>
      <c r="H64" s="275"/>
      <c r="J64" s="6"/>
      <c r="K64" s="6"/>
      <c r="L64" s="6"/>
      <c r="M64" s="6"/>
      <c r="N64" s="6"/>
      <c r="O64" s="6"/>
      <c r="P64" s="6"/>
      <c r="Q64" s="6"/>
      <c r="R64" s="6"/>
      <c r="S64" s="6"/>
      <c r="T64" s="6"/>
      <c r="U64" s="6"/>
      <c r="V64" s="6"/>
      <c r="W64" s="6"/>
      <c r="X64" s="6"/>
      <c r="Y64" s="6"/>
      <c r="Z64" s="6"/>
      <c r="AA64" s="6"/>
      <c r="AB64" s="6"/>
      <c r="AC64" s="6"/>
    </row>
    <row r="65" spans="1:29" x14ac:dyDescent="0.15">
      <c r="A65" s="278"/>
      <c r="B65" s="279"/>
      <c r="C65" s="279"/>
      <c r="D65" s="279"/>
      <c r="E65" s="279"/>
      <c r="F65" s="279"/>
      <c r="G65" s="280"/>
      <c r="H65" s="281"/>
      <c r="J65" s="6"/>
      <c r="K65" s="6"/>
      <c r="L65" s="6"/>
      <c r="M65" s="6"/>
      <c r="N65" s="6"/>
      <c r="O65" s="6"/>
      <c r="P65" s="6"/>
      <c r="Q65" s="6"/>
      <c r="R65" s="6"/>
      <c r="S65" s="6"/>
      <c r="T65" s="6"/>
      <c r="U65" s="6"/>
      <c r="V65" s="6"/>
      <c r="W65" s="6"/>
      <c r="X65" s="6"/>
      <c r="Y65" s="6"/>
      <c r="Z65" s="6"/>
      <c r="AA65" s="6"/>
      <c r="AB65" s="6"/>
      <c r="AC65" s="6"/>
    </row>
  </sheetData>
  <sheetProtection algorithmName="SHA-512" hashValue="bbQVJbZ/xDxmHzH6eG4Xw02SWe5RD+X6d2QwZwWdDzy1jOtijx5wt/H1VRwOFVGV1cnqDNdIZRA1wDrQWIXu/w==" saltValue="c2/KazO51vOICd/AzegS2g==" spinCount="100000" sheet="1" objects="1" scenarios="1" selectLockedCells="1"/>
  <mergeCells count="53">
    <mergeCell ref="A1:B1"/>
    <mergeCell ref="A15:A16"/>
    <mergeCell ref="B15:B16"/>
    <mergeCell ref="C50:D50"/>
    <mergeCell ref="A50:B50"/>
    <mergeCell ref="C27:D27"/>
    <mergeCell ref="C31:D31"/>
    <mergeCell ref="C32:D32"/>
    <mergeCell ref="C33:D33"/>
    <mergeCell ref="C34:D34"/>
    <mergeCell ref="C43:D43"/>
    <mergeCell ref="C44:D44"/>
    <mergeCell ref="C35:D35"/>
    <mergeCell ref="C36:D36"/>
    <mergeCell ref="C37:D37"/>
    <mergeCell ref="C38:D38"/>
    <mergeCell ref="E27:F27"/>
    <mergeCell ref="C28:D28"/>
    <mergeCell ref="E28:F28"/>
    <mergeCell ref="C29:D29"/>
    <mergeCell ref="C30:D30"/>
    <mergeCell ref="E30:F30"/>
    <mergeCell ref="E33:F33"/>
    <mergeCell ref="E34:F34"/>
    <mergeCell ref="A53:H65"/>
    <mergeCell ref="B52:H52"/>
    <mergeCell ref="C42:D42"/>
    <mergeCell ref="E35:F35"/>
    <mergeCell ref="E36:F36"/>
    <mergeCell ref="E37:F37"/>
    <mergeCell ref="E38:F38"/>
    <mergeCell ref="E39:F39"/>
    <mergeCell ref="C39:D39"/>
    <mergeCell ref="E40:F40"/>
    <mergeCell ref="E41:F41"/>
    <mergeCell ref="C40:D40"/>
    <mergeCell ref="C41:D41"/>
    <mergeCell ref="C15:F15"/>
    <mergeCell ref="G15:J15"/>
    <mergeCell ref="E47:F47"/>
    <mergeCell ref="C26:G26"/>
    <mergeCell ref="C25:G25"/>
    <mergeCell ref="E42:F42"/>
    <mergeCell ref="E43:F43"/>
    <mergeCell ref="E44:F44"/>
    <mergeCell ref="E45:F45"/>
    <mergeCell ref="E46:F46"/>
    <mergeCell ref="C45:D45"/>
    <mergeCell ref="C46:D46"/>
    <mergeCell ref="C47:D47"/>
    <mergeCell ref="E29:F29"/>
    <mergeCell ref="E31:F31"/>
    <mergeCell ref="E32:F32"/>
  </mergeCells>
  <phoneticPr fontId="1"/>
  <conditionalFormatting sqref="H28:H47">
    <cfRule type="containsText" dxfId="6" priority="3" operator="containsText" text="エラー">
      <formula>NOT(ISERROR(SEARCH("エラー",H28)))</formula>
    </cfRule>
  </conditionalFormatting>
  <conditionalFormatting sqref="C26:G26">
    <cfRule type="containsText" dxfId="5" priority="1" operator="containsText" text="エラー">
      <formula>NOT(ISERROR(SEARCH("エラー",C26)))</formula>
    </cfRule>
    <cfRule type="containsText" dxfId="4" priority="2" operator="containsText" text="未入力">
      <formula>NOT(ISERROR(SEARCH("未入力",C26)))</formula>
    </cfRule>
  </conditionalFormatting>
  <pageMargins left="0.7" right="0.7" top="0.75" bottom="0.75" header="0.3" footer="0.3"/>
  <pageSetup paperSize="9" scale="72" fitToHeight="0" orientation="landscape" r:id="rId1"/>
  <rowBreaks count="1" manualBreakCount="1">
    <brk id="23"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5137" r:id="rId4" name="Check Box 17">
              <controlPr defaultSize="0" autoFill="0" autoLine="0" autoPict="0">
                <anchor moveWithCells="1">
                  <from>
                    <xdr:col>6</xdr:col>
                    <xdr:colOff>514350</xdr:colOff>
                    <xdr:row>27</xdr:row>
                    <xdr:rowOff>9525</xdr:rowOff>
                  </from>
                  <to>
                    <xdr:col>6</xdr:col>
                    <xdr:colOff>857250</xdr:colOff>
                    <xdr:row>28</xdr:row>
                    <xdr:rowOff>9525</xdr:rowOff>
                  </to>
                </anchor>
              </controlPr>
            </control>
          </mc:Choice>
        </mc:AlternateContent>
        <mc:AlternateContent xmlns:mc="http://schemas.openxmlformats.org/markup-compatibility/2006">
          <mc:Choice Requires="x14">
            <control shapeId="5138" r:id="rId5" name="Check Box 18">
              <controlPr defaultSize="0" autoFill="0" autoLine="0" autoPict="0">
                <anchor moveWithCells="1">
                  <from>
                    <xdr:col>6</xdr:col>
                    <xdr:colOff>514350</xdr:colOff>
                    <xdr:row>28</xdr:row>
                    <xdr:rowOff>9525</xdr:rowOff>
                  </from>
                  <to>
                    <xdr:col>6</xdr:col>
                    <xdr:colOff>857250</xdr:colOff>
                    <xdr:row>29</xdr:row>
                    <xdr:rowOff>9525</xdr:rowOff>
                  </to>
                </anchor>
              </controlPr>
            </control>
          </mc:Choice>
        </mc:AlternateContent>
        <mc:AlternateContent xmlns:mc="http://schemas.openxmlformats.org/markup-compatibility/2006">
          <mc:Choice Requires="x14">
            <control shapeId="5139" r:id="rId6" name="Check Box 19">
              <controlPr defaultSize="0" autoFill="0" autoLine="0" autoPict="0">
                <anchor moveWithCells="1">
                  <from>
                    <xdr:col>6</xdr:col>
                    <xdr:colOff>514350</xdr:colOff>
                    <xdr:row>29</xdr:row>
                    <xdr:rowOff>9525</xdr:rowOff>
                  </from>
                  <to>
                    <xdr:col>6</xdr:col>
                    <xdr:colOff>857250</xdr:colOff>
                    <xdr:row>30</xdr:row>
                    <xdr:rowOff>9525</xdr:rowOff>
                  </to>
                </anchor>
              </controlPr>
            </control>
          </mc:Choice>
        </mc:AlternateContent>
        <mc:AlternateContent xmlns:mc="http://schemas.openxmlformats.org/markup-compatibility/2006">
          <mc:Choice Requires="x14">
            <control shapeId="5140" r:id="rId7" name="Check Box 20">
              <controlPr defaultSize="0" autoFill="0" autoLine="0" autoPict="0">
                <anchor moveWithCells="1">
                  <from>
                    <xdr:col>6</xdr:col>
                    <xdr:colOff>514350</xdr:colOff>
                    <xdr:row>30</xdr:row>
                    <xdr:rowOff>9525</xdr:rowOff>
                  </from>
                  <to>
                    <xdr:col>6</xdr:col>
                    <xdr:colOff>857250</xdr:colOff>
                    <xdr:row>31</xdr:row>
                    <xdr:rowOff>9525</xdr:rowOff>
                  </to>
                </anchor>
              </controlPr>
            </control>
          </mc:Choice>
        </mc:AlternateContent>
        <mc:AlternateContent xmlns:mc="http://schemas.openxmlformats.org/markup-compatibility/2006">
          <mc:Choice Requires="x14">
            <control shapeId="5141" r:id="rId8" name="Check Box 21">
              <controlPr defaultSize="0" autoFill="0" autoLine="0" autoPict="0">
                <anchor moveWithCells="1">
                  <from>
                    <xdr:col>6</xdr:col>
                    <xdr:colOff>514350</xdr:colOff>
                    <xdr:row>31</xdr:row>
                    <xdr:rowOff>9525</xdr:rowOff>
                  </from>
                  <to>
                    <xdr:col>6</xdr:col>
                    <xdr:colOff>857250</xdr:colOff>
                    <xdr:row>32</xdr:row>
                    <xdr:rowOff>9525</xdr:rowOff>
                  </to>
                </anchor>
              </controlPr>
            </control>
          </mc:Choice>
        </mc:AlternateContent>
        <mc:AlternateContent xmlns:mc="http://schemas.openxmlformats.org/markup-compatibility/2006">
          <mc:Choice Requires="x14">
            <control shapeId="5142" r:id="rId9" name="Check Box 22">
              <controlPr defaultSize="0" autoFill="0" autoLine="0" autoPict="0">
                <anchor moveWithCells="1">
                  <from>
                    <xdr:col>6</xdr:col>
                    <xdr:colOff>514350</xdr:colOff>
                    <xdr:row>32</xdr:row>
                    <xdr:rowOff>9525</xdr:rowOff>
                  </from>
                  <to>
                    <xdr:col>6</xdr:col>
                    <xdr:colOff>857250</xdr:colOff>
                    <xdr:row>33</xdr:row>
                    <xdr:rowOff>9525</xdr:rowOff>
                  </to>
                </anchor>
              </controlPr>
            </control>
          </mc:Choice>
        </mc:AlternateContent>
        <mc:AlternateContent xmlns:mc="http://schemas.openxmlformats.org/markup-compatibility/2006">
          <mc:Choice Requires="x14">
            <control shapeId="5143" r:id="rId10" name="Check Box 23">
              <controlPr defaultSize="0" autoFill="0" autoLine="0" autoPict="0">
                <anchor moveWithCells="1">
                  <from>
                    <xdr:col>6</xdr:col>
                    <xdr:colOff>514350</xdr:colOff>
                    <xdr:row>33</xdr:row>
                    <xdr:rowOff>9525</xdr:rowOff>
                  </from>
                  <to>
                    <xdr:col>6</xdr:col>
                    <xdr:colOff>857250</xdr:colOff>
                    <xdr:row>34</xdr:row>
                    <xdr:rowOff>9525</xdr:rowOff>
                  </to>
                </anchor>
              </controlPr>
            </control>
          </mc:Choice>
        </mc:AlternateContent>
        <mc:AlternateContent xmlns:mc="http://schemas.openxmlformats.org/markup-compatibility/2006">
          <mc:Choice Requires="x14">
            <control shapeId="5144" r:id="rId11" name="Check Box 24">
              <controlPr defaultSize="0" autoFill="0" autoLine="0" autoPict="0">
                <anchor moveWithCells="1">
                  <from>
                    <xdr:col>6</xdr:col>
                    <xdr:colOff>514350</xdr:colOff>
                    <xdr:row>34</xdr:row>
                    <xdr:rowOff>9525</xdr:rowOff>
                  </from>
                  <to>
                    <xdr:col>6</xdr:col>
                    <xdr:colOff>857250</xdr:colOff>
                    <xdr:row>35</xdr:row>
                    <xdr:rowOff>9525</xdr:rowOff>
                  </to>
                </anchor>
              </controlPr>
            </control>
          </mc:Choice>
        </mc:AlternateContent>
        <mc:AlternateContent xmlns:mc="http://schemas.openxmlformats.org/markup-compatibility/2006">
          <mc:Choice Requires="x14">
            <control shapeId="5145" r:id="rId12" name="Check Box 25">
              <controlPr defaultSize="0" autoFill="0" autoLine="0" autoPict="0">
                <anchor moveWithCells="1">
                  <from>
                    <xdr:col>6</xdr:col>
                    <xdr:colOff>514350</xdr:colOff>
                    <xdr:row>35</xdr:row>
                    <xdr:rowOff>9525</xdr:rowOff>
                  </from>
                  <to>
                    <xdr:col>6</xdr:col>
                    <xdr:colOff>857250</xdr:colOff>
                    <xdr:row>36</xdr:row>
                    <xdr:rowOff>9525</xdr:rowOff>
                  </to>
                </anchor>
              </controlPr>
            </control>
          </mc:Choice>
        </mc:AlternateContent>
        <mc:AlternateContent xmlns:mc="http://schemas.openxmlformats.org/markup-compatibility/2006">
          <mc:Choice Requires="x14">
            <control shapeId="5146" r:id="rId13" name="Check Box 26">
              <controlPr defaultSize="0" autoFill="0" autoLine="0" autoPict="0">
                <anchor moveWithCells="1">
                  <from>
                    <xdr:col>6</xdr:col>
                    <xdr:colOff>514350</xdr:colOff>
                    <xdr:row>36</xdr:row>
                    <xdr:rowOff>9525</xdr:rowOff>
                  </from>
                  <to>
                    <xdr:col>6</xdr:col>
                    <xdr:colOff>857250</xdr:colOff>
                    <xdr:row>37</xdr:row>
                    <xdr:rowOff>9525</xdr:rowOff>
                  </to>
                </anchor>
              </controlPr>
            </control>
          </mc:Choice>
        </mc:AlternateContent>
        <mc:AlternateContent xmlns:mc="http://schemas.openxmlformats.org/markup-compatibility/2006">
          <mc:Choice Requires="x14">
            <control shapeId="5147" r:id="rId14" name="Check Box 27">
              <controlPr defaultSize="0" autoFill="0" autoLine="0" autoPict="0">
                <anchor moveWithCells="1">
                  <from>
                    <xdr:col>6</xdr:col>
                    <xdr:colOff>514350</xdr:colOff>
                    <xdr:row>37</xdr:row>
                    <xdr:rowOff>9525</xdr:rowOff>
                  </from>
                  <to>
                    <xdr:col>6</xdr:col>
                    <xdr:colOff>857250</xdr:colOff>
                    <xdr:row>38</xdr:row>
                    <xdr:rowOff>9525</xdr:rowOff>
                  </to>
                </anchor>
              </controlPr>
            </control>
          </mc:Choice>
        </mc:AlternateContent>
        <mc:AlternateContent xmlns:mc="http://schemas.openxmlformats.org/markup-compatibility/2006">
          <mc:Choice Requires="x14">
            <control shapeId="5148" r:id="rId15" name="Check Box 28">
              <controlPr defaultSize="0" autoFill="0" autoLine="0" autoPict="0">
                <anchor moveWithCells="1">
                  <from>
                    <xdr:col>6</xdr:col>
                    <xdr:colOff>514350</xdr:colOff>
                    <xdr:row>38</xdr:row>
                    <xdr:rowOff>9525</xdr:rowOff>
                  </from>
                  <to>
                    <xdr:col>6</xdr:col>
                    <xdr:colOff>857250</xdr:colOff>
                    <xdr:row>39</xdr:row>
                    <xdr:rowOff>9525</xdr:rowOff>
                  </to>
                </anchor>
              </controlPr>
            </control>
          </mc:Choice>
        </mc:AlternateContent>
        <mc:AlternateContent xmlns:mc="http://schemas.openxmlformats.org/markup-compatibility/2006">
          <mc:Choice Requires="x14">
            <control shapeId="5149" r:id="rId16" name="Check Box 29">
              <controlPr defaultSize="0" autoFill="0" autoLine="0" autoPict="0">
                <anchor moveWithCells="1">
                  <from>
                    <xdr:col>6</xdr:col>
                    <xdr:colOff>514350</xdr:colOff>
                    <xdr:row>39</xdr:row>
                    <xdr:rowOff>9525</xdr:rowOff>
                  </from>
                  <to>
                    <xdr:col>6</xdr:col>
                    <xdr:colOff>857250</xdr:colOff>
                    <xdr:row>40</xdr:row>
                    <xdr:rowOff>9525</xdr:rowOff>
                  </to>
                </anchor>
              </controlPr>
            </control>
          </mc:Choice>
        </mc:AlternateContent>
        <mc:AlternateContent xmlns:mc="http://schemas.openxmlformats.org/markup-compatibility/2006">
          <mc:Choice Requires="x14">
            <control shapeId="5150" r:id="rId17" name="Check Box 30">
              <controlPr defaultSize="0" autoFill="0" autoLine="0" autoPict="0">
                <anchor moveWithCells="1">
                  <from>
                    <xdr:col>6</xdr:col>
                    <xdr:colOff>514350</xdr:colOff>
                    <xdr:row>40</xdr:row>
                    <xdr:rowOff>9525</xdr:rowOff>
                  </from>
                  <to>
                    <xdr:col>6</xdr:col>
                    <xdr:colOff>857250</xdr:colOff>
                    <xdr:row>41</xdr:row>
                    <xdr:rowOff>9525</xdr:rowOff>
                  </to>
                </anchor>
              </controlPr>
            </control>
          </mc:Choice>
        </mc:AlternateContent>
        <mc:AlternateContent xmlns:mc="http://schemas.openxmlformats.org/markup-compatibility/2006">
          <mc:Choice Requires="x14">
            <control shapeId="5151" r:id="rId18" name="Check Box 31">
              <controlPr defaultSize="0" autoFill="0" autoLine="0" autoPict="0">
                <anchor moveWithCells="1">
                  <from>
                    <xdr:col>6</xdr:col>
                    <xdr:colOff>514350</xdr:colOff>
                    <xdr:row>41</xdr:row>
                    <xdr:rowOff>9525</xdr:rowOff>
                  </from>
                  <to>
                    <xdr:col>6</xdr:col>
                    <xdr:colOff>857250</xdr:colOff>
                    <xdr:row>42</xdr:row>
                    <xdr:rowOff>9525</xdr:rowOff>
                  </to>
                </anchor>
              </controlPr>
            </control>
          </mc:Choice>
        </mc:AlternateContent>
        <mc:AlternateContent xmlns:mc="http://schemas.openxmlformats.org/markup-compatibility/2006">
          <mc:Choice Requires="x14">
            <control shapeId="5152" r:id="rId19" name="Check Box 32">
              <controlPr defaultSize="0" autoFill="0" autoLine="0" autoPict="0">
                <anchor moveWithCells="1">
                  <from>
                    <xdr:col>6</xdr:col>
                    <xdr:colOff>514350</xdr:colOff>
                    <xdr:row>42</xdr:row>
                    <xdr:rowOff>9525</xdr:rowOff>
                  </from>
                  <to>
                    <xdr:col>6</xdr:col>
                    <xdr:colOff>857250</xdr:colOff>
                    <xdr:row>43</xdr:row>
                    <xdr:rowOff>9525</xdr:rowOff>
                  </to>
                </anchor>
              </controlPr>
            </control>
          </mc:Choice>
        </mc:AlternateContent>
        <mc:AlternateContent xmlns:mc="http://schemas.openxmlformats.org/markup-compatibility/2006">
          <mc:Choice Requires="x14">
            <control shapeId="5153" r:id="rId20" name="Check Box 33">
              <controlPr defaultSize="0" autoFill="0" autoLine="0" autoPict="0">
                <anchor moveWithCells="1">
                  <from>
                    <xdr:col>6</xdr:col>
                    <xdr:colOff>514350</xdr:colOff>
                    <xdr:row>43</xdr:row>
                    <xdr:rowOff>9525</xdr:rowOff>
                  </from>
                  <to>
                    <xdr:col>6</xdr:col>
                    <xdr:colOff>857250</xdr:colOff>
                    <xdr:row>44</xdr:row>
                    <xdr:rowOff>9525</xdr:rowOff>
                  </to>
                </anchor>
              </controlPr>
            </control>
          </mc:Choice>
        </mc:AlternateContent>
        <mc:AlternateContent xmlns:mc="http://schemas.openxmlformats.org/markup-compatibility/2006">
          <mc:Choice Requires="x14">
            <control shapeId="5154" r:id="rId21" name="Check Box 34">
              <controlPr defaultSize="0" autoFill="0" autoLine="0" autoPict="0">
                <anchor moveWithCells="1">
                  <from>
                    <xdr:col>6</xdr:col>
                    <xdr:colOff>514350</xdr:colOff>
                    <xdr:row>44</xdr:row>
                    <xdr:rowOff>9525</xdr:rowOff>
                  </from>
                  <to>
                    <xdr:col>6</xdr:col>
                    <xdr:colOff>857250</xdr:colOff>
                    <xdr:row>45</xdr:row>
                    <xdr:rowOff>9525</xdr:rowOff>
                  </to>
                </anchor>
              </controlPr>
            </control>
          </mc:Choice>
        </mc:AlternateContent>
        <mc:AlternateContent xmlns:mc="http://schemas.openxmlformats.org/markup-compatibility/2006">
          <mc:Choice Requires="x14">
            <control shapeId="5155" r:id="rId22" name="Check Box 35">
              <controlPr defaultSize="0" autoFill="0" autoLine="0" autoPict="0">
                <anchor moveWithCells="1">
                  <from>
                    <xdr:col>6</xdr:col>
                    <xdr:colOff>514350</xdr:colOff>
                    <xdr:row>45</xdr:row>
                    <xdr:rowOff>9525</xdr:rowOff>
                  </from>
                  <to>
                    <xdr:col>6</xdr:col>
                    <xdr:colOff>857250</xdr:colOff>
                    <xdr:row>46</xdr:row>
                    <xdr:rowOff>9525</xdr:rowOff>
                  </to>
                </anchor>
              </controlPr>
            </control>
          </mc:Choice>
        </mc:AlternateContent>
        <mc:AlternateContent xmlns:mc="http://schemas.openxmlformats.org/markup-compatibility/2006">
          <mc:Choice Requires="x14">
            <control shapeId="5156" r:id="rId23" name="Check Box 36">
              <controlPr defaultSize="0" autoFill="0" autoLine="0" autoPict="0">
                <anchor moveWithCells="1">
                  <from>
                    <xdr:col>6</xdr:col>
                    <xdr:colOff>514350</xdr:colOff>
                    <xdr:row>46</xdr:row>
                    <xdr:rowOff>9525</xdr:rowOff>
                  </from>
                  <to>
                    <xdr:col>6</xdr:col>
                    <xdr:colOff>857250</xdr:colOff>
                    <xdr:row>47</xdr:row>
                    <xdr:rowOff>9525</xdr:rowOff>
                  </to>
                </anchor>
              </controlPr>
            </control>
          </mc:Choice>
        </mc:AlternateContent>
        <mc:AlternateContent xmlns:mc="http://schemas.openxmlformats.org/markup-compatibility/2006">
          <mc:Choice Requires="x14">
            <control shapeId="5157" r:id="rId24" name="Check Box 37">
              <controlPr defaultSize="0" autoFill="0" autoLine="0" autoPict="0">
                <anchor moveWithCells="1">
                  <from>
                    <xdr:col>6</xdr:col>
                    <xdr:colOff>514350</xdr:colOff>
                    <xdr:row>28</xdr:row>
                    <xdr:rowOff>9525</xdr:rowOff>
                  </from>
                  <to>
                    <xdr:col>6</xdr:col>
                    <xdr:colOff>857250</xdr:colOff>
                    <xdr:row>29</xdr:row>
                    <xdr:rowOff>9525</xdr:rowOff>
                  </to>
                </anchor>
              </controlPr>
            </control>
          </mc:Choice>
        </mc:AlternateContent>
        <mc:AlternateContent xmlns:mc="http://schemas.openxmlformats.org/markup-compatibility/2006">
          <mc:Choice Requires="x14">
            <control shapeId="5158" r:id="rId25" name="Check Box 38">
              <controlPr defaultSize="0" autoFill="0" autoLine="0" autoPict="0">
                <anchor moveWithCells="1">
                  <from>
                    <xdr:col>6</xdr:col>
                    <xdr:colOff>514350</xdr:colOff>
                    <xdr:row>29</xdr:row>
                    <xdr:rowOff>9525</xdr:rowOff>
                  </from>
                  <to>
                    <xdr:col>6</xdr:col>
                    <xdr:colOff>857250</xdr:colOff>
                    <xdr:row>30</xdr:row>
                    <xdr:rowOff>9525</xdr:rowOff>
                  </to>
                </anchor>
              </controlPr>
            </control>
          </mc:Choice>
        </mc:AlternateContent>
        <mc:AlternateContent xmlns:mc="http://schemas.openxmlformats.org/markup-compatibility/2006">
          <mc:Choice Requires="x14">
            <control shapeId="5159" r:id="rId26" name="Check Box 39">
              <controlPr defaultSize="0" autoFill="0" autoLine="0" autoPict="0">
                <anchor moveWithCells="1">
                  <from>
                    <xdr:col>6</xdr:col>
                    <xdr:colOff>514350</xdr:colOff>
                    <xdr:row>30</xdr:row>
                    <xdr:rowOff>9525</xdr:rowOff>
                  </from>
                  <to>
                    <xdr:col>6</xdr:col>
                    <xdr:colOff>857250</xdr:colOff>
                    <xdr:row>31</xdr:row>
                    <xdr:rowOff>9525</xdr:rowOff>
                  </to>
                </anchor>
              </controlPr>
            </control>
          </mc:Choice>
        </mc:AlternateContent>
        <mc:AlternateContent xmlns:mc="http://schemas.openxmlformats.org/markup-compatibility/2006">
          <mc:Choice Requires="x14">
            <control shapeId="5160" r:id="rId27" name="Check Box 40">
              <controlPr defaultSize="0" autoFill="0" autoLine="0" autoPict="0">
                <anchor moveWithCells="1">
                  <from>
                    <xdr:col>6</xdr:col>
                    <xdr:colOff>514350</xdr:colOff>
                    <xdr:row>31</xdr:row>
                    <xdr:rowOff>9525</xdr:rowOff>
                  </from>
                  <to>
                    <xdr:col>6</xdr:col>
                    <xdr:colOff>857250</xdr:colOff>
                    <xdr:row>32</xdr:row>
                    <xdr:rowOff>9525</xdr:rowOff>
                  </to>
                </anchor>
              </controlPr>
            </control>
          </mc:Choice>
        </mc:AlternateContent>
        <mc:AlternateContent xmlns:mc="http://schemas.openxmlformats.org/markup-compatibility/2006">
          <mc:Choice Requires="x14">
            <control shapeId="5161" r:id="rId28" name="Check Box 41">
              <controlPr defaultSize="0" autoFill="0" autoLine="0" autoPict="0">
                <anchor moveWithCells="1">
                  <from>
                    <xdr:col>6</xdr:col>
                    <xdr:colOff>514350</xdr:colOff>
                    <xdr:row>32</xdr:row>
                    <xdr:rowOff>9525</xdr:rowOff>
                  </from>
                  <to>
                    <xdr:col>6</xdr:col>
                    <xdr:colOff>857250</xdr:colOff>
                    <xdr:row>33</xdr:row>
                    <xdr:rowOff>9525</xdr:rowOff>
                  </to>
                </anchor>
              </controlPr>
            </control>
          </mc:Choice>
        </mc:AlternateContent>
        <mc:AlternateContent xmlns:mc="http://schemas.openxmlformats.org/markup-compatibility/2006">
          <mc:Choice Requires="x14">
            <control shapeId="5162" r:id="rId29" name="Check Box 42">
              <controlPr defaultSize="0" autoFill="0" autoLine="0" autoPict="0">
                <anchor moveWithCells="1">
                  <from>
                    <xdr:col>6</xdr:col>
                    <xdr:colOff>514350</xdr:colOff>
                    <xdr:row>33</xdr:row>
                    <xdr:rowOff>9525</xdr:rowOff>
                  </from>
                  <to>
                    <xdr:col>6</xdr:col>
                    <xdr:colOff>857250</xdr:colOff>
                    <xdr:row>34</xdr:row>
                    <xdr:rowOff>9525</xdr:rowOff>
                  </to>
                </anchor>
              </controlPr>
            </control>
          </mc:Choice>
        </mc:AlternateContent>
        <mc:AlternateContent xmlns:mc="http://schemas.openxmlformats.org/markup-compatibility/2006">
          <mc:Choice Requires="x14">
            <control shapeId="5163" r:id="rId30" name="Check Box 43">
              <controlPr defaultSize="0" autoFill="0" autoLine="0" autoPict="0">
                <anchor moveWithCells="1">
                  <from>
                    <xdr:col>6</xdr:col>
                    <xdr:colOff>514350</xdr:colOff>
                    <xdr:row>34</xdr:row>
                    <xdr:rowOff>9525</xdr:rowOff>
                  </from>
                  <to>
                    <xdr:col>6</xdr:col>
                    <xdr:colOff>857250</xdr:colOff>
                    <xdr:row>35</xdr:row>
                    <xdr:rowOff>9525</xdr:rowOff>
                  </to>
                </anchor>
              </controlPr>
            </control>
          </mc:Choice>
        </mc:AlternateContent>
        <mc:AlternateContent xmlns:mc="http://schemas.openxmlformats.org/markup-compatibility/2006">
          <mc:Choice Requires="x14">
            <control shapeId="5164" r:id="rId31" name="Check Box 44">
              <controlPr defaultSize="0" autoFill="0" autoLine="0" autoPict="0">
                <anchor moveWithCells="1">
                  <from>
                    <xdr:col>6</xdr:col>
                    <xdr:colOff>514350</xdr:colOff>
                    <xdr:row>35</xdr:row>
                    <xdr:rowOff>9525</xdr:rowOff>
                  </from>
                  <to>
                    <xdr:col>6</xdr:col>
                    <xdr:colOff>857250</xdr:colOff>
                    <xdr:row>36</xdr:row>
                    <xdr:rowOff>9525</xdr:rowOff>
                  </to>
                </anchor>
              </controlPr>
            </control>
          </mc:Choice>
        </mc:AlternateContent>
        <mc:AlternateContent xmlns:mc="http://schemas.openxmlformats.org/markup-compatibility/2006">
          <mc:Choice Requires="x14">
            <control shapeId="5165" r:id="rId32" name="Check Box 45">
              <controlPr defaultSize="0" autoFill="0" autoLine="0" autoPict="0">
                <anchor moveWithCells="1">
                  <from>
                    <xdr:col>6</xdr:col>
                    <xdr:colOff>514350</xdr:colOff>
                    <xdr:row>36</xdr:row>
                    <xdr:rowOff>9525</xdr:rowOff>
                  </from>
                  <to>
                    <xdr:col>6</xdr:col>
                    <xdr:colOff>857250</xdr:colOff>
                    <xdr:row>37</xdr:row>
                    <xdr:rowOff>9525</xdr:rowOff>
                  </to>
                </anchor>
              </controlPr>
            </control>
          </mc:Choice>
        </mc:AlternateContent>
        <mc:AlternateContent xmlns:mc="http://schemas.openxmlformats.org/markup-compatibility/2006">
          <mc:Choice Requires="x14">
            <control shapeId="5166" r:id="rId33" name="Check Box 46">
              <controlPr defaultSize="0" autoFill="0" autoLine="0" autoPict="0">
                <anchor moveWithCells="1">
                  <from>
                    <xdr:col>6</xdr:col>
                    <xdr:colOff>514350</xdr:colOff>
                    <xdr:row>37</xdr:row>
                    <xdr:rowOff>9525</xdr:rowOff>
                  </from>
                  <to>
                    <xdr:col>6</xdr:col>
                    <xdr:colOff>857250</xdr:colOff>
                    <xdr:row>38</xdr:row>
                    <xdr:rowOff>9525</xdr:rowOff>
                  </to>
                </anchor>
              </controlPr>
            </control>
          </mc:Choice>
        </mc:AlternateContent>
        <mc:AlternateContent xmlns:mc="http://schemas.openxmlformats.org/markup-compatibility/2006">
          <mc:Choice Requires="x14">
            <control shapeId="5167" r:id="rId34" name="Check Box 47">
              <controlPr defaultSize="0" autoFill="0" autoLine="0" autoPict="0">
                <anchor moveWithCells="1">
                  <from>
                    <xdr:col>6</xdr:col>
                    <xdr:colOff>514350</xdr:colOff>
                    <xdr:row>38</xdr:row>
                    <xdr:rowOff>9525</xdr:rowOff>
                  </from>
                  <to>
                    <xdr:col>6</xdr:col>
                    <xdr:colOff>857250</xdr:colOff>
                    <xdr:row>39</xdr:row>
                    <xdr:rowOff>9525</xdr:rowOff>
                  </to>
                </anchor>
              </controlPr>
            </control>
          </mc:Choice>
        </mc:AlternateContent>
        <mc:AlternateContent xmlns:mc="http://schemas.openxmlformats.org/markup-compatibility/2006">
          <mc:Choice Requires="x14">
            <control shapeId="5168" r:id="rId35" name="Check Box 48">
              <controlPr defaultSize="0" autoFill="0" autoLine="0" autoPict="0">
                <anchor moveWithCells="1">
                  <from>
                    <xdr:col>6</xdr:col>
                    <xdr:colOff>514350</xdr:colOff>
                    <xdr:row>39</xdr:row>
                    <xdr:rowOff>9525</xdr:rowOff>
                  </from>
                  <to>
                    <xdr:col>6</xdr:col>
                    <xdr:colOff>857250</xdr:colOff>
                    <xdr:row>40</xdr:row>
                    <xdr:rowOff>9525</xdr:rowOff>
                  </to>
                </anchor>
              </controlPr>
            </control>
          </mc:Choice>
        </mc:AlternateContent>
        <mc:AlternateContent xmlns:mc="http://schemas.openxmlformats.org/markup-compatibility/2006">
          <mc:Choice Requires="x14">
            <control shapeId="5169" r:id="rId36" name="Check Box 49">
              <controlPr defaultSize="0" autoFill="0" autoLine="0" autoPict="0">
                <anchor moveWithCells="1">
                  <from>
                    <xdr:col>6</xdr:col>
                    <xdr:colOff>514350</xdr:colOff>
                    <xdr:row>40</xdr:row>
                    <xdr:rowOff>9525</xdr:rowOff>
                  </from>
                  <to>
                    <xdr:col>6</xdr:col>
                    <xdr:colOff>857250</xdr:colOff>
                    <xdr:row>41</xdr:row>
                    <xdr:rowOff>9525</xdr:rowOff>
                  </to>
                </anchor>
              </controlPr>
            </control>
          </mc:Choice>
        </mc:AlternateContent>
        <mc:AlternateContent xmlns:mc="http://schemas.openxmlformats.org/markup-compatibility/2006">
          <mc:Choice Requires="x14">
            <control shapeId="5170" r:id="rId37" name="Check Box 50">
              <controlPr defaultSize="0" autoFill="0" autoLine="0" autoPict="0">
                <anchor moveWithCells="1">
                  <from>
                    <xdr:col>6</xdr:col>
                    <xdr:colOff>514350</xdr:colOff>
                    <xdr:row>41</xdr:row>
                    <xdr:rowOff>9525</xdr:rowOff>
                  </from>
                  <to>
                    <xdr:col>6</xdr:col>
                    <xdr:colOff>857250</xdr:colOff>
                    <xdr:row>42</xdr:row>
                    <xdr:rowOff>9525</xdr:rowOff>
                  </to>
                </anchor>
              </controlPr>
            </control>
          </mc:Choice>
        </mc:AlternateContent>
        <mc:AlternateContent xmlns:mc="http://schemas.openxmlformats.org/markup-compatibility/2006">
          <mc:Choice Requires="x14">
            <control shapeId="5171" r:id="rId38" name="Check Box 51">
              <controlPr defaultSize="0" autoFill="0" autoLine="0" autoPict="0">
                <anchor moveWithCells="1">
                  <from>
                    <xdr:col>6</xdr:col>
                    <xdr:colOff>514350</xdr:colOff>
                    <xdr:row>42</xdr:row>
                    <xdr:rowOff>9525</xdr:rowOff>
                  </from>
                  <to>
                    <xdr:col>6</xdr:col>
                    <xdr:colOff>857250</xdr:colOff>
                    <xdr:row>43</xdr:row>
                    <xdr:rowOff>9525</xdr:rowOff>
                  </to>
                </anchor>
              </controlPr>
            </control>
          </mc:Choice>
        </mc:AlternateContent>
        <mc:AlternateContent xmlns:mc="http://schemas.openxmlformats.org/markup-compatibility/2006">
          <mc:Choice Requires="x14">
            <control shapeId="5172" r:id="rId39" name="Check Box 52">
              <controlPr defaultSize="0" autoFill="0" autoLine="0" autoPict="0">
                <anchor moveWithCells="1">
                  <from>
                    <xdr:col>6</xdr:col>
                    <xdr:colOff>514350</xdr:colOff>
                    <xdr:row>43</xdr:row>
                    <xdr:rowOff>9525</xdr:rowOff>
                  </from>
                  <to>
                    <xdr:col>6</xdr:col>
                    <xdr:colOff>857250</xdr:colOff>
                    <xdr:row>44</xdr:row>
                    <xdr:rowOff>9525</xdr:rowOff>
                  </to>
                </anchor>
              </controlPr>
            </control>
          </mc:Choice>
        </mc:AlternateContent>
        <mc:AlternateContent xmlns:mc="http://schemas.openxmlformats.org/markup-compatibility/2006">
          <mc:Choice Requires="x14">
            <control shapeId="5173" r:id="rId40" name="Check Box 53">
              <controlPr defaultSize="0" autoFill="0" autoLine="0" autoPict="0">
                <anchor moveWithCells="1">
                  <from>
                    <xdr:col>6</xdr:col>
                    <xdr:colOff>514350</xdr:colOff>
                    <xdr:row>44</xdr:row>
                    <xdr:rowOff>9525</xdr:rowOff>
                  </from>
                  <to>
                    <xdr:col>6</xdr:col>
                    <xdr:colOff>857250</xdr:colOff>
                    <xdr:row>45</xdr:row>
                    <xdr:rowOff>9525</xdr:rowOff>
                  </to>
                </anchor>
              </controlPr>
            </control>
          </mc:Choice>
        </mc:AlternateContent>
        <mc:AlternateContent xmlns:mc="http://schemas.openxmlformats.org/markup-compatibility/2006">
          <mc:Choice Requires="x14">
            <control shapeId="5174" r:id="rId41" name="Check Box 54">
              <controlPr defaultSize="0" autoFill="0" autoLine="0" autoPict="0">
                <anchor moveWithCells="1">
                  <from>
                    <xdr:col>6</xdr:col>
                    <xdr:colOff>514350</xdr:colOff>
                    <xdr:row>45</xdr:row>
                    <xdr:rowOff>9525</xdr:rowOff>
                  </from>
                  <to>
                    <xdr:col>6</xdr:col>
                    <xdr:colOff>857250</xdr:colOff>
                    <xdr:row>46</xdr:row>
                    <xdr:rowOff>9525</xdr:rowOff>
                  </to>
                </anchor>
              </controlPr>
            </control>
          </mc:Choice>
        </mc:AlternateContent>
        <mc:AlternateContent xmlns:mc="http://schemas.openxmlformats.org/markup-compatibility/2006">
          <mc:Choice Requires="x14">
            <control shapeId="5175" r:id="rId42" name="Check Box 55">
              <controlPr defaultSize="0" autoFill="0" autoLine="0" autoPict="0">
                <anchor moveWithCells="1">
                  <from>
                    <xdr:col>6</xdr:col>
                    <xdr:colOff>514350</xdr:colOff>
                    <xdr:row>46</xdr:row>
                    <xdr:rowOff>9525</xdr:rowOff>
                  </from>
                  <to>
                    <xdr:col>6</xdr:col>
                    <xdr:colOff>857250</xdr:colOff>
                    <xdr:row>47</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プルダウンデータ!$B$43:$B$44</xm:f>
          </x14:formula1>
          <xm:sqref>C50:D50</xm:sqref>
        </x14:dataValidation>
        <x14:dataValidation type="list" allowBlank="1" showInputMessage="1" showErrorMessage="1" xr:uid="{00000000-0002-0000-0400-000001000000}">
          <x14:formula1>
            <xm:f>プルダウンデータ!$H$36:$H$52</xm:f>
          </x14:formula1>
          <xm:sqref>C28:D47</xm:sqref>
        </x14:dataValidation>
        <x14:dataValidation type="list" allowBlank="1" showInputMessage="1" showErrorMessage="1" xr:uid="{00000000-0002-0000-0400-000002000000}">
          <x14:formula1>
            <xm:f>プルダウンデータ!$H$56:$H$70</xm:f>
          </x14:formula1>
          <xm:sqref>E28:F47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9"/>
  <sheetViews>
    <sheetView workbookViewId="0">
      <selection sqref="A1:B1"/>
    </sheetView>
  </sheetViews>
  <sheetFormatPr defaultRowHeight="13.5" x14ac:dyDescent="0.15"/>
  <cols>
    <col min="1" max="1" width="10.625" customWidth="1"/>
    <col min="2" max="3" width="19.875" customWidth="1"/>
    <col min="4" max="5" width="45.625" customWidth="1"/>
    <col min="6" max="6" width="14.625" customWidth="1"/>
  </cols>
  <sheetData>
    <row r="1" spans="1:7" ht="18.75" x14ac:dyDescent="0.15">
      <c r="A1" s="223" t="s">
        <v>123</v>
      </c>
      <c r="B1" s="224"/>
      <c r="C1" s="154"/>
      <c r="D1" s="73" t="s">
        <v>163</v>
      </c>
    </row>
    <row r="2" spans="1:7" ht="20.100000000000001" customHeight="1" x14ac:dyDescent="0.15">
      <c r="A2" s="68" t="s">
        <v>166</v>
      </c>
    </row>
    <row r="3" spans="1:7" ht="20.100000000000001" customHeight="1" x14ac:dyDescent="0.15">
      <c r="A3" s="69" t="s">
        <v>164</v>
      </c>
    </row>
    <row r="4" spans="1:7" ht="20.100000000000001" customHeight="1" x14ac:dyDescent="0.15">
      <c r="A4" s="68" t="s">
        <v>169</v>
      </c>
    </row>
    <row r="5" spans="1:7" ht="13.5" customHeight="1" thickBot="1" x14ac:dyDescent="0.2">
      <c r="A5" s="69"/>
    </row>
    <row r="6" spans="1:7" ht="20.100000000000001" customHeight="1" x14ac:dyDescent="0.15">
      <c r="A6" s="69"/>
      <c r="C6" s="292" t="s">
        <v>277</v>
      </c>
      <c r="D6" s="293"/>
      <c r="E6" s="294"/>
    </row>
    <row r="7" spans="1:7" x14ac:dyDescent="0.15">
      <c r="C7" s="246" t="str">
        <f>IF(OR(NOT((COUNTIF(B9:B28,""))=(COUNTIF(D9:D28,""))),(NOT((COUNTIF(B9:B28,""))=(COUNTIF(E9:E28,""))))),"未入力箇所があります",IF(COUNTIF(F:F,"エラー"),"エラー箇所があります",""))</f>
        <v/>
      </c>
      <c r="D7" s="229"/>
      <c r="E7" s="259"/>
    </row>
    <row r="8" spans="1:7" ht="15" customHeight="1" x14ac:dyDescent="0.15">
      <c r="A8" s="23"/>
      <c r="B8" s="39" t="s">
        <v>27</v>
      </c>
      <c r="C8" s="162" t="s">
        <v>276</v>
      </c>
      <c r="D8" s="74" t="s">
        <v>64</v>
      </c>
      <c r="E8" s="78" t="s">
        <v>65</v>
      </c>
      <c r="F8" s="74" t="s">
        <v>89</v>
      </c>
    </row>
    <row r="9" spans="1:7" ht="20.100000000000001" customHeight="1" x14ac:dyDescent="0.15">
      <c r="A9" s="23" t="s">
        <v>38</v>
      </c>
      <c r="B9" s="36" t="str">
        <f>IF(COUNTA('１．参加者情報'!D9),'１．参加者情報'!D9,"")</f>
        <v/>
      </c>
      <c r="C9" s="79"/>
      <c r="D9" s="158"/>
      <c r="E9" s="80"/>
      <c r="F9" s="31">
        <f t="shared" ref="F9:F28" si="0">IF((COUNTIF(G9,"往路*")=1),"エラー",(IF((COUNTIF(D9,"*3,5*")=1),3500,IF(COUNTIF(D9,"*2,5*")=1,2500,0))+IF((COUNTIF(E9,"*3,5*")=1),3500,IF(COUNTIF(E9,"*2,5*")=1,2500,0))))</f>
        <v>0</v>
      </c>
      <c r="G9" s="33" t="str">
        <f>IF(OR(D9="",E9=""),"",IF(OR(AND((NOT('２．プレジオツアー'!E11=0)),(NOT(D9="利用しない（プレツアー参加、レンタカーで移動等）"))),(AND((NOT('３．ポストジオツアー'!E8=0)),(NOT(E9="利用しない（ポストツアー参加、レンタカーで移動等）"))))),"往路または復路のバスとジオツアーの申込が重複しています",""))</f>
        <v/>
      </c>
    </row>
    <row r="10" spans="1:7" ht="20.100000000000001" customHeight="1" x14ac:dyDescent="0.15">
      <c r="A10" s="23" t="s">
        <v>39</v>
      </c>
      <c r="B10" s="36" t="str">
        <f>IF(COUNTA('１．参加者情報'!D29),'１．参加者情報'!D29,"")</f>
        <v/>
      </c>
      <c r="C10" s="79"/>
      <c r="D10" s="158"/>
      <c r="E10" s="80"/>
      <c r="F10" s="31">
        <f t="shared" si="0"/>
        <v>0</v>
      </c>
      <c r="G10" s="33" t="str">
        <f>IF(OR(D10="",E10=""),"",IF(OR(AND((NOT('２．プレジオツアー'!E12=0)),(NOT(D10="利用しない（プレツアー参加、レンタカーで移動等）"))),(AND((NOT('３．ポストジオツアー'!E9=0)),(NOT(E10="利用しない（ポストツアー参加、レンタカーで移動等）"))))),"往路または復路のバスとジオツアーの申込が重複しています",""))</f>
        <v/>
      </c>
    </row>
    <row r="11" spans="1:7" ht="20.100000000000001" customHeight="1" x14ac:dyDescent="0.15">
      <c r="A11" s="23" t="s">
        <v>40</v>
      </c>
      <c r="B11" s="36" t="str">
        <f>IF(COUNTA('１．参加者情報'!D36),'１．参加者情報'!D36,"")</f>
        <v/>
      </c>
      <c r="C11" s="79"/>
      <c r="D11" s="158"/>
      <c r="E11" s="80"/>
      <c r="F11" s="31">
        <f t="shared" si="0"/>
        <v>0</v>
      </c>
      <c r="G11" s="33" t="str">
        <f>IF(OR(D11="",E11=""),"",IF(OR(AND((NOT('２．プレジオツアー'!E13=0)),(NOT(D11="利用しない（プレツアー参加、レンタカーで移動等）"))),(AND((NOT('３．ポストジオツアー'!E10=0)),(NOT(E11="利用しない（ポストツアー参加、レンタカーで移動等）"))))),"往路または復路のバスとジオツアーの申込が重複しています",""))</f>
        <v/>
      </c>
    </row>
    <row r="12" spans="1:7" ht="20.100000000000001" customHeight="1" x14ac:dyDescent="0.15">
      <c r="A12" s="23" t="s">
        <v>41</v>
      </c>
      <c r="B12" s="36" t="str">
        <f>IF(COUNTA('１．参加者情報'!D43),'１．参加者情報'!D43,"")</f>
        <v/>
      </c>
      <c r="C12" s="79"/>
      <c r="D12" s="158"/>
      <c r="E12" s="80"/>
      <c r="F12" s="31">
        <f t="shared" si="0"/>
        <v>0</v>
      </c>
      <c r="G12" s="33" t="str">
        <f>IF(OR(D12="",E12=""),"",IF(OR(AND((NOT('２．プレジオツアー'!E14=0)),(NOT(D12="利用しない（プレツアー参加、レンタカーで移動等）"))),(AND((NOT('３．ポストジオツアー'!E11=0)),(NOT(E12="利用しない（ポストツアー参加、レンタカーで移動等）"))))),"往路または復路のバスとジオツアーの申込が重複しています",""))</f>
        <v/>
      </c>
    </row>
    <row r="13" spans="1:7" ht="20.100000000000001" customHeight="1" x14ac:dyDescent="0.15">
      <c r="A13" s="23" t="s">
        <v>42</v>
      </c>
      <c r="B13" s="36" t="str">
        <f>IF(COUNTA('１．参加者情報'!D50),'１．参加者情報'!D50,"")</f>
        <v/>
      </c>
      <c r="C13" s="79"/>
      <c r="D13" s="158"/>
      <c r="E13" s="80"/>
      <c r="F13" s="31">
        <f t="shared" si="0"/>
        <v>0</v>
      </c>
      <c r="G13" s="33" t="str">
        <f>IF(OR(D13="",E13=""),"",IF(OR(AND((NOT('２．プレジオツアー'!E15=0)),(NOT(D13="利用しない（プレツアー参加、レンタカーで移動等）"))),(AND((NOT('３．ポストジオツアー'!E12=0)),(NOT(E13="利用しない（ポストツアー参加、レンタカーで移動等）"))))),"往路または復路のバスとジオツアーの申込が重複しています",""))</f>
        <v/>
      </c>
    </row>
    <row r="14" spans="1:7" ht="20.100000000000001" customHeight="1" x14ac:dyDescent="0.15">
      <c r="A14" s="23" t="s">
        <v>43</v>
      </c>
      <c r="B14" s="36" t="str">
        <f>IF(COUNTA('１．参加者情報'!D57),'１．参加者情報'!D57,"")</f>
        <v/>
      </c>
      <c r="C14" s="79"/>
      <c r="D14" s="158"/>
      <c r="E14" s="80"/>
      <c r="F14" s="31">
        <f t="shared" si="0"/>
        <v>0</v>
      </c>
      <c r="G14" s="33" t="str">
        <f>IF(OR(D14="",E14=""),"",IF(OR(AND((NOT('２．プレジオツアー'!E16=0)),(NOT(D14="利用しない（プレツアー参加、レンタカーで移動等）"))),(AND((NOT('３．ポストジオツアー'!E13=0)),(NOT(E14="利用しない（ポストツアー参加、レンタカーで移動等）"))))),"往路または復路のバスとジオツアーの申込が重複しています",""))</f>
        <v/>
      </c>
    </row>
    <row r="15" spans="1:7" ht="20.100000000000001" customHeight="1" x14ac:dyDescent="0.15">
      <c r="A15" s="23" t="s">
        <v>44</v>
      </c>
      <c r="B15" s="36" t="str">
        <f>IF(COUNTA('１．参加者情報'!D64),'１．参加者情報'!D64,"")</f>
        <v/>
      </c>
      <c r="C15" s="79"/>
      <c r="D15" s="158"/>
      <c r="E15" s="80"/>
      <c r="F15" s="31">
        <f t="shared" si="0"/>
        <v>0</v>
      </c>
      <c r="G15" s="33" t="str">
        <f>IF(OR(D15="",E15=""),"",IF(OR(AND((NOT('２．プレジオツアー'!E17=0)),(NOT(D15="利用しない（プレツアー参加、レンタカーで移動等）"))),(AND((NOT('３．ポストジオツアー'!E14=0)),(NOT(E15="利用しない（ポストツアー参加、レンタカーで移動等）"))))),"往路または復路のバスとジオツアーの申込が重複しています",""))</f>
        <v/>
      </c>
    </row>
    <row r="16" spans="1:7" ht="20.100000000000001" customHeight="1" x14ac:dyDescent="0.15">
      <c r="A16" s="23" t="s">
        <v>45</v>
      </c>
      <c r="B16" s="36" t="str">
        <f>IF(COUNTA('１．参加者情報'!D71),'１．参加者情報'!D71,"")</f>
        <v/>
      </c>
      <c r="C16" s="79"/>
      <c r="D16" s="158"/>
      <c r="E16" s="80"/>
      <c r="F16" s="31">
        <f t="shared" si="0"/>
        <v>0</v>
      </c>
      <c r="G16" s="33" t="str">
        <f>IF(OR(D16="",E16=""),"",IF(OR(AND((NOT('２．プレジオツアー'!E18=0)),(NOT(D16="利用しない（プレツアー参加、レンタカーで移動等）"))),(AND((NOT('３．ポストジオツアー'!E15=0)),(NOT(E16="利用しない（ポストツアー参加、レンタカーで移動等）"))))),"往路または復路のバスとジオツアーの申込が重複しています",""))</f>
        <v/>
      </c>
    </row>
    <row r="17" spans="1:7" ht="20.100000000000001" customHeight="1" x14ac:dyDescent="0.15">
      <c r="A17" s="23" t="s">
        <v>46</v>
      </c>
      <c r="B17" s="36" t="str">
        <f>IF(COUNTA('１．参加者情報'!D78),'１．参加者情報'!D78,"")</f>
        <v/>
      </c>
      <c r="C17" s="79"/>
      <c r="D17" s="158"/>
      <c r="E17" s="80"/>
      <c r="F17" s="31">
        <f t="shared" si="0"/>
        <v>0</v>
      </c>
      <c r="G17" s="33" t="str">
        <f>IF(OR(D17="",E17=""),"",IF(OR(AND((NOT('２．プレジオツアー'!E19=0)),(NOT(D17="利用しない（プレツアー参加、レンタカーで移動等）"))),(AND((NOT('３．ポストジオツアー'!E16=0)),(NOT(E17="利用しない（ポストツアー参加、レンタカーで移動等）"))))),"往路または復路のバスとジオツアーの申込が重複しています",""))</f>
        <v/>
      </c>
    </row>
    <row r="18" spans="1:7" ht="20.100000000000001" customHeight="1" x14ac:dyDescent="0.15">
      <c r="A18" s="23" t="s">
        <v>47</v>
      </c>
      <c r="B18" s="36" t="str">
        <f>IF(COUNTA('１．参加者情報'!D85),'１．参加者情報'!D85,"")</f>
        <v/>
      </c>
      <c r="C18" s="79"/>
      <c r="D18" s="158"/>
      <c r="E18" s="80"/>
      <c r="F18" s="31">
        <f t="shared" si="0"/>
        <v>0</v>
      </c>
      <c r="G18" s="33" t="str">
        <f>IF(OR(D18="",E18=""),"",IF(OR(AND((NOT('２．プレジオツアー'!E20=0)),(NOT(D18="利用しない（プレツアー参加、レンタカーで移動等）"))),(AND((NOT('３．ポストジオツアー'!E17=0)),(NOT(E18="利用しない（ポストツアー参加、レンタカーで移動等）"))))),"往路または復路のバスとジオツアーの申込が重複しています",""))</f>
        <v/>
      </c>
    </row>
    <row r="19" spans="1:7" ht="20.100000000000001" customHeight="1" x14ac:dyDescent="0.15">
      <c r="A19" s="23" t="s">
        <v>48</v>
      </c>
      <c r="B19" s="36" t="str">
        <f>IF(COUNTA('１．参加者情報'!D92),'１．参加者情報'!D92,"")</f>
        <v/>
      </c>
      <c r="C19" s="79"/>
      <c r="D19" s="158"/>
      <c r="E19" s="80"/>
      <c r="F19" s="31">
        <f t="shared" si="0"/>
        <v>0</v>
      </c>
      <c r="G19" s="33" t="str">
        <f>IF(OR(D19="",E19=""),"",IF(OR(AND((NOT('２．プレジオツアー'!E21=0)),(NOT(D19="利用しない（プレツアー参加、レンタカーで移動等）"))),(AND((NOT('３．ポストジオツアー'!E18=0)),(NOT(E19="利用しない（ポストツアー参加、レンタカーで移動等）"))))),"往路または復路のバスとジオツアーの申込が重複しています",""))</f>
        <v/>
      </c>
    </row>
    <row r="20" spans="1:7" ht="20.100000000000001" customHeight="1" x14ac:dyDescent="0.15">
      <c r="A20" s="23" t="s">
        <v>49</v>
      </c>
      <c r="B20" s="36" t="str">
        <f>IF(COUNTA('１．参加者情報'!D99),'１．参加者情報'!D99,"")</f>
        <v/>
      </c>
      <c r="C20" s="79"/>
      <c r="D20" s="158"/>
      <c r="E20" s="80"/>
      <c r="F20" s="31">
        <f t="shared" si="0"/>
        <v>0</v>
      </c>
      <c r="G20" s="33" t="str">
        <f>IF(OR(D20="",E20=""),"",IF(OR(AND((NOT('２．プレジオツアー'!E22=0)),(NOT(D20="利用しない（プレツアー参加、レンタカーで移動等）"))),(AND((NOT('３．ポストジオツアー'!E19=0)),(NOT(E20="利用しない（ポストツアー参加、レンタカーで移動等）"))))),"往路または復路のバスとジオツアーの申込が重複しています",""))</f>
        <v/>
      </c>
    </row>
    <row r="21" spans="1:7" ht="20.100000000000001" customHeight="1" x14ac:dyDescent="0.15">
      <c r="A21" s="23" t="s">
        <v>50</v>
      </c>
      <c r="B21" s="36" t="str">
        <f>IF(COUNTA('１．参加者情報'!D106),'１．参加者情報'!D106,"")</f>
        <v/>
      </c>
      <c r="C21" s="79"/>
      <c r="D21" s="158"/>
      <c r="E21" s="80"/>
      <c r="F21" s="31">
        <f t="shared" si="0"/>
        <v>0</v>
      </c>
      <c r="G21" s="33" t="str">
        <f>IF(OR(D21="",E21=""),"",IF(OR(AND((NOT('２．プレジオツアー'!E23=0)),(NOT(D21="利用しない（プレツアー参加、レンタカーで移動等）"))),(AND((NOT('３．ポストジオツアー'!E20=0)),(NOT(E21="利用しない（ポストツアー参加、レンタカーで移動等）"))))),"往路または復路のバスとジオツアーの申込が重複しています",""))</f>
        <v/>
      </c>
    </row>
    <row r="22" spans="1:7" ht="20.100000000000001" customHeight="1" x14ac:dyDescent="0.15">
      <c r="A22" s="23" t="s">
        <v>51</v>
      </c>
      <c r="B22" s="36" t="str">
        <f>IF(COUNTA('１．参加者情報'!D113),'１．参加者情報'!D113,"")</f>
        <v/>
      </c>
      <c r="C22" s="79"/>
      <c r="D22" s="158"/>
      <c r="E22" s="80"/>
      <c r="F22" s="31">
        <f t="shared" si="0"/>
        <v>0</v>
      </c>
      <c r="G22" s="33" t="str">
        <f>IF(OR(D22="",E22=""),"",IF(OR(AND((NOT('２．プレジオツアー'!E24=0)),(NOT(D22="利用しない（プレツアー参加、レンタカーで移動等）"))),(AND((NOT('３．ポストジオツアー'!E21=0)),(NOT(E22="利用しない（ポストツアー参加、レンタカーで移動等）"))))),"往路または復路のバスとジオツアーの申込が重複しています",""))</f>
        <v/>
      </c>
    </row>
    <row r="23" spans="1:7" ht="20.100000000000001" customHeight="1" x14ac:dyDescent="0.15">
      <c r="A23" s="23" t="s">
        <v>52</v>
      </c>
      <c r="B23" s="36" t="str">
        <f>IF(COUNTA('１．参加者情報'!D120),'１．参加者情報'!D120,"")</f>
        <v/>
      </c>
      <c r="C23" s="79"/>
      <c r="D23" s="158"/>
      <c r="E23" s="80"/>
      <c r="F23" s="31">
        <f t="shared" si="0"/>
        <v>0</v>
      </c>
      <c r="G23" s="33" t="str">
        <f>IF(OR(D23="",E23=""),"",IF(OR(AND((NOT('２．プレジオツアー'!E25=0)),(NOT(D23="利用しない（プレツアー参加、レンタカーで移動等）"))),(AND((NOT('３．ポストジオツアー'!E22=0)),(NOT(E23="利用しない（ポストツアー参加、レンタカーで移動等）"))))),"往路または復路のバスとジオツアーの申込が重複しています",""))</f>
        <v/>
      </c>
    </row>
    <row r="24" spans="1:7" ht="20.100000000000001" customHeight="1" x14ac:dyDescent="0.15">
      <c r="A24" s="23" t="s">
        <v>53</v>
      </c>
      <c r="B24" s="36" t="str">
        <f>IF(COUNTA('１．参加者情報'!D127),'１．参加者情報'!D127,"")</f>
        <v/>
      </c>
      <c r="C24" s="79"/>
      <c r="D24" s="158"/>
      <c r="E24" s="80"/>
      <c r="F24" s="31">
        <f t="shared" si="0"/>
        <v>0</v>
      </c>
      <c r="G24" s="33" t="str">
        <f>IF(OR(D24="",E24=""),"",IF(OR(AND((NOT('２．プレジオツアー'!E26=0)),(NOT(D24="利用しない（プレツアー参加、レンタカーで移動等）"))),(AND((NOT('３．ポストジオツアー'!E23=0)),(NOT(E24="利用しない（ポストツアー参加、レンタカーで移動等）"))))),"往路または復路のバスとジオツアーの申込が重複しています",""))</f>
        <v/>
      </c>
    </row>
    <row r="25" spans="1:7" ht="20.100000000000001" customHeight="1" x14ac:dyDescent="0.15">
      <c r="A25" s="23" t="s">
        <v>54</v>
      </c>
      <c r="B25" s="36" t="str">
        <f>IF(COUNTA('１．参加者情報'!D134),'１．参加者情報'!D134,"")</f>
        <v/>
      </c>
      <c r="C25" s="79"/>
      <c r="D25" s="158"/>
      <c r="E25" s="80"/>
      <c r="F25" s="31">
        <f t="shared" si="0"/>
        <v>0</v>
      </c>
      <c r="G25" s="33" t="str">
        <f>IF(OR(D25="",E25=""),"",IF(OR(AND((NOT('２．プレジオツアー'!E27=0)),(NOT(D25="利用しない（プレツアー参加、レンタカーで移動等）"))),(AND((NOT('３．ポストジオツアー'!E24=0)),(NOT(E25="利用しない（ポストツアー参加、レンタカーで移動等）"))))),"往路または復路のバスとジオツアーの申込が重複しています",""))</f>
        <v/>
      </c>
    </row>
    <row r="26" spans="1:7" ht="20.100000000000001" customHeight="1" x14ac:dyDescent="0.15">
      <c r="A26" s="23" t="s">
        <v>55</v>
      </c>
      <c r="B26" s="36" t="str">
        <f>IF(COUNTA('１．参加者情報'!D141),'１．参加者情報'!D141,"")</f>
        <v/>
      </c>
      <c r="C26" s="79"/>
      <c r="D26" s="158"/>
      <c r="E26" s="80"/>
      <c r="F26" s="31">
        <f t="shared" si="0"/>
        <v>0</v>
      </c>
      <c r="G26" s="33" t="str">
        <f>IF(OR(D26="",E26=""),"",IF(OR(AND((NOT('２．プレジオツアー'!E28=0)),(NOT(D26="利用しない（プレツアー参加、レンタカーで移動等）"))),(AND((NOT('３．ポストジオツアー'!E25=0)),(NOT(E26="利用しない（ポストツアー参加、レンタカーで移動等）"))))),"往路または復路のバスとジオツアーの申込が重複しています",""))</f>
        <v/>
      </c>
    </row>
    <row r="27" spans="1:7" ht="20.100000000000001" customHeight="1" x14ac:dyDescent="0.15">
      <c r="A27" s="23" t="s">
        <v>56</v>
      </c>
      <c r="B27" s="36" t="str">
        <f>IF(COUNTA('１．参加者情報'!D148),'１．参加者情報'!D148,"")</f>
        <v/>
      </c>
      <c r="C27" s="79"/>
      <c r="D27" s="158"/>
      <c r="E27" s="80"/>
      <c r="F27" s="31">
        <f t="shared" si="0"/>
        <v>0</v>
      </c>
      <c r="G27" s="33" t="str">
        <f>IF(OR(D27="",E27=""),"",IF(OR(AND((NOT('２．プレジオツアー'!E29=0)),(NOT(D27="利用しない（プレツアー参加、レンタカーで移動等）"))),(AND((NOT('３．ポストジオツアー'!E26=0)),(NOT(E27="利用しない（ポストツアー参加、レンタカーで移動等）"))))),"往路または復路のバスとジオツアーの申込が重複しています",""))</f>
        <v/>
      </c>
    </row>
    <row r="28" spans="1:7" ht="20.100000000000001" customHeight="1" thickBot="1" x14ac:dyDescent="0.2">
      <c r="A28" s="23" t="s">
        <v>57</v>
      </c>
      <c r="B28" s="36" t="str">
        <f>IF(COUNTA('１．参加者情報'!D155),'１．参加者情報'!D155,"")</f>
        <v/>
      </c>
      <c r="C28" s="81"/>
      <c r="D28" s="159"/>
      <c r="E28" s="82"/>
      <c r="F28" s="31">
        <f t="shared" si="0"/>
        <v>0</v>
      </c>
      <c r="G28" s="33" t="str">
        <f>IF(OR(D28="",E28=""),"",IF(OR(AND((NOT('２．プレジオツアー'!E30=0)),(NOT(D28="利用しない（プレツアー参加、レンタカーで移動等）"))),(AND((NOT('３．ポストジオツアー'!E27=0)),(NOT(E28="利用しない（ポストツアー参加、レンタカーで移動等）"))))),"往路または復路のバスとジオツアーの申込が重複しています",""))</f>
        <v/>
      </c>
    </row>
    <row r="29" spans="1:7" ht="20.100000000000001" customHeight="1" x14ac:dyDescent="0.15">
      <c r="A29" s="24" t="s">
        <v>75</v>
      </c>
      <c r="B29" s="25"/>
      <c r="C29" s="76"/>
      <c r="D29" s="76"/>
      <c r="E29" s="83"/>
      <c r="F29" s="32">
        <f>SUM(F9:F28)</f>
        <v>0</v>
      </c>
    </row>
  </sheetData>
  <sheetProtection algorithmName="SHA-512" hashValue="ss4e9FWOCfTTjcY2Qc/wEWl1SPKL6/ydHtyXQ6PMroPu1yNons0UojlL1xoG1eiu5P8A8KXO2XTQCuKqWwFSjA==" saltValue="Uq1t9UDpSKCmA95s0YaoTA==" spinCount="100000" sheet="1" objects="1" scenarios="1" selectLockedCells="1"/>
  <mergeCells count="3">
    <mergeCell ref="A1:B1"/>
    <mergeCell ref="C6:E6"/>
    <mergeCell ref="C7:E7"/>
  </mergeCells>
  <phoneticPr fontId="1"/>
  <conditionalFormatting sqref="F9:F28">
    <cfRule type="containsText" dxfId="3" priority="3" operator="containsText" text="エラー">
      <formula>NOT(ISERROR(SEARCH("エラー",F9)))</formula>
    </cfRule>
  </conditionalFormatting>
  <conditionalFormatting sqref="C7">
    <cfRule type="containsText" dxfId="2" priority="1" operator="containsText" text="エラー">
      <formula>NOT(ISERROR(SEARCH("エラー",C7)))</formula>
    </cfRule>
    <cfRule type="containsText" dxfId="1" priority="2" operator="containsText" text="未入力">
      <formula>NOT(ISERROR(SEARCH("未入力",C7)))</formula>
    </cfRule>
  </conditionalFormatting>
  <pageMargins left="0.7" right="0.7" top="0.75" bottom="0.75" header="0.3" footer="0.3"/>
  <pageSetup paperSize="9" scale="8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プルダウンデータ!$H$5:$H$12</xm:f>
          </x14:formula1>
          <xm:sqref>D9:D28</xm:sqref>
        </x14:dataValidation>
        <x14:dataValidation type="list" allowBlank="1" showInputMessage="1" showErrorMessage="1" xr:uid="{00000000-0002-0000-0500-000001000000}">
          <x14:formula1>
            <xm:f>プルダウンデータ!$H$15:$H$17</xm:f>
          </x14:formula1>
          <xm:sqref>E9:E28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29"/>
  <sheetViews>
    <sheetView workbookViewId="0">
      <selection sqref="A1:B1"/>
    </sheetView>
  </sheetViews>
  <sheetFormatPr defaultRowHeight="13.5" x14ac:dyDescent="0.15"/>
  <cols>
    <col min="1" max="1" width="10.625" customWidth="1"/>
    <col min="2" max="2" width="19.875" customWidth="1"/>
    <col min="3" max="4" width="23.625" customWidth="1"/>
    <col min="5" max="5" width="13" customWidth="1"/>
  </cols>
  <sheetData>
    <row r="1" spans="1:5" ht="18.75" x14ac:dyDescent="0.15">
      <c r="A1" s="223" t="s">
        <v>119</v>
      </c>
      <c r="B1" s="224"/>
    </row>
    <row r="2" spans="1:5" ht="20.100000000000001" customHeight="1" x14ac:dyDescent="0.15">
      <c r="A2" s="69" t="s">
        <v>171</v>
      </c>
      <c r="B2" s="59"/>
    </row>
    <row r="3" spans="1:5" ht="20.100000000000001" customHeight="1" x14ac:dyDescent="0.15">
      <c r="A3" s="69" t="s">
        <v>226</v>
      </c>
      <c r="B3" s="59"/>
    </row>
    <row r="4" spans="1:5" ht="20.100000000000001" customHeight="1" x14ac:dyDescent="0.15">
      <c r="A4" s="69" t="s">
        <v>225</v>
      </c>
      <c r="B4" s="138"/>
    </row>
    <row r="5" spans="1:5" ht="14.25" thickBot="1" x14ac:dyDescent="0.2">
      <c r="A5" s="89"/>
      <c r="B5" s="59"/>
    </row>
    <row r="6" spans="1:5" ht="18.75" x14ac:dyDescent="0.15">
      <c r="A6" s="58"/>
      <c r="B6" s="59"/>
      <c r="C6" s="248" t="s">
        <v>167</v>
      </c>
      <c r="D6" s="249"/>
    </row>
    <row r="7" spans="1:5" x14ac:dyDescent="0.15">
      <c r="C7" s="246" t="str">
        <f>IF(OR(NOT((COUNTIF(B9:B28,""))=(COUNTIF(C9:C28,""))),(NOT((COUNTIF(B9:B28,""))=(COUNTIF(D9:D28,""))))),"未入力箇所があります",IF(COUNTIF(E:E,"エラー"),"エラー箇所があります",""))</f>
        <v/>
      </c>
      <c r="D7" s="247"/>
    </row>
    <row r="8" spans="1:5" ht="15" customHeight="1" x14ac:dyDescent="0.15">
      <c r="A8" s="23"/>
      <c r="B8" s="39" t="s">
        <v>27</v>
      </c>
      <c r="C8" s="77" t="s">
        <v>72</v>
      </c>
      <c r="D8" s="78" t="s">
        <v>73</v>
      </c>
      <c r="E8" s="74" t="s">
        <v>89</v>
      </c>
    </row>
    <row r="9" spans="1:5" ht="20.100000000000001" customHeight="1" x14ac:dyDescent="0.15">
      <c r="A9" s="23" t="s">
        <v>38</v>
      </c>
      <c r="B9" s="36" t="str">
        <f>IF(COUNTA('１．参加者情報'!D9),'１．参加者情報'!D9,"")</f>
        <v/>
      </c>
      <c r="C9" s="79"/>
      <c r="D9" s="80"/>
      <c r="E9" s="31">
        <f>(IF(COUNTIF(C9,"*5*")=1,500,0))+(IF(COUNTIF(D9,"*1,0*")=1,1000,0))</f>
        <v>0</v>
      </c>
    </row>
    <row r="10" spans="1:5" ht="20.100000000000001" customHeight="1" x14ac:dyDescent="0.15">
      <c r="A10" s="23" t="s">
        <v>17</v>
      </c>
      <c r="B10" s="36" t="str">
        <f>IF(COUNTA('１．参加者情報'!D29),'１．参加者情報'!D29,"")</f>
        <v/>
      </c>
      <c r="C10" s="79"/>
      <c r="D10" s="80"/>
      <c r="E10" s="31">
        <f t="shared" ref="E10:E28" si="0">(IF(COUNTIF(C10,"*5*")=1,500,0))+(IF(COUNTIF(D10,"*1,0*")=1,1000,0))</f>
        <v>0</v>
      </c>
    </row>
    <row r="11" spans="1:5" ht="20.100000000000001" customHeight="1" x14ac:dyDescent="0.15">
      <c r="A11" s="23" t="s">
        <v>18</v>
      </c>
      <c r="B11" s="36" t="str">
        <f>IF(COUNTA('１．参加者情報'!D36),'１．参加者情報'!D36,"")</f>
        <v/>
      </c>
      <c r="C11" s="79"/>
      <c r="D11" s="80"/>
      <c r="E11" s="31">
        <f t="shared" si="0"/>
        <v>0</v>
      </c>
    </row>
    <row r="12" spans="1:5" ht="20.100000000000001" customHeight="1" x14ac:dyDescent="0.15">
      <c r="A12" s="23" t="s">
        <v>19</v>
      </c>
      <c r="B12" s="36" t="str">
        <f>IF(COUNTA('１．参加者情報'!D43),'１．参加者情報'!D43,"")</f>
        <v/>
      </c>
      <c r="C12" s="79"/>
      <c r="D12" s="80"/>
      <c r="E12" s="31">
        <f t="shared" si="0"/>
        <v>0</v>
      </c>
    </row>
    <row r="13" spans="1:5" ht="20.100000000000001" customHeight="1" x14ac:dyDescent="0.15">
      <c r="A13" s="23" t="s">
        <v>20</v>
      </c>
      <c r="B13" s="36" t="str">
        <f>IF(COUNTA('１．参加者情報'!D50),'１．参加者情報'!D50,"")</f>
        <v/>
      </c>
      <c r="C13" s="79"/>
      <c r="D13" s="80"/>
      <c r="E13" s="31">
        <f t="shared" si="0"/>
        <v>0</v>
      </c>
    </row>
    <row r="14" spans="1:5" ht="20.100000000000001" customHeight="1" x14ac:dyDescent="0.15">
      <c r="A14" s="23" t="s">
        <v>21</v>
      </c>
      <c r="B14" s="36" t="str">
        <f>IF(COUNTA('１．参加者情報'!D57),'１．参加者情報'!D57,"")</f>
        <v/>
      </c>
      <c r="C14" s="79"/>
      <c r="D14" s="80"/>
      <c r="E14" s="31">
        <f t="shared" si="0"/>
        <v>0</v>
      </c>
    </row>
    <row r="15" spans="1:5" ht="20.100000000000001" customHeight="1" x14ac:dyDescent="0.15">
      <c r="A15" s="23" t="s">
        <v>22</v>
      </c>
      <c r="B15" s="36" t="str">
        <f>IF(COUNTA('１．参加者情報'!D64),'１．参加者情報'!D64,"")</f>
        <v/>
      </c>
      <c r="C15" s="79"/>
      <c r="D15" s="80"/>
      <c r="E15" s="31">
        <f t="shared" si="0"/>
        <v>0</v>
      </c>
    </row>
    <row r="16" spans="1:5" ht="20.100000000000001" customHeight="1" x14ac:dyDescent="0.15">
      <c r="A16" s="23" t="s">
        <v>23</v>
      </c>
      <c r="B16" s="36" t="str">
        <f>IF(COUNTA('１．参加者情報'!D71),'１．参加者情報'!D71,"")</f>
        <v/>
      </c>
      <c r="C16" s="79"/>
      <c r="D16" s="80"/>
      <c r="E16" s="31">
        <f t="shared" si="0"/>
        <v>0</v>
      </c>
    </row>
    <row r="17" spans="1:5" ht="20.100000000000001" customHeight="1" x14ac:dyDescent="0.15">
      <c r="A17" s="23" t="s">
        <v>24</v>
      </c>
      <c r="B17" s="36" t="str">
        <f>IF(COUNTA('１．参加者情報'!D78),'１．参加者情報'!D78,"")</f>
        <v/>
      </c>
      <c r="C17" s="79"/>
      <c r="D17" s="80"/>
      <c r="E17" s="31">
        <f t="shared" si="0"/>
        <v>0</v>
      </c>
    </row>
    <row r="18" spans="1:5" ht="20.100000000000001" customHeight="1" x14ac:dyDescent="0.15">
      <c r="A18" s="23" t="s">
        <v>25</v>
      </c>
      <c r="B18" s="36" t="str">
        <f>IF(COUNTA('１．参加者情報'!D85),'１．参加者情報'!D85,"")</f>
        <v/>
      </c>
      <c r="C18" s="79"/>
      <c r="D18" s="80"/>
      <c r="E18" s="31">
        <f t="shared" si="0"/>
        <v>0</v>
      </c>
    </row>
    <row r="19" spans="1:5" ht="20.100000000000001" customHeight="1" x14ac:dyDescent="0.15">
      <c r="A19" s="23" t="s">
        <v>26</v>
      </c>
      <c r="B19" s="36" t="str">
        <f>IF(COUNTA('１．参加者情報'!D92),'１．参加者情報'!D92,"")</f>
        <v/>
      </c>
      <c r="C19" s="79"/>
      <c r="D19" s="80"/>
      <c r="E19" s="31">
        <f t="shared" si="0"/>
        <v>0</v>
      </c>
    </row>
    <row r="20" spans="1:5" ht="20.100000000000001" customHeight="1" x14ac:dyDescent="0.15">
      <c r="A20" s="23" t="s">
        <v>49</v>
      </c>
      <c r="B20" s="36" t="str">
        <f>IF(COUNTA('１．参加者情報'!D99),'１．参加者情報'!D99,"")</f>
        <v/>
      </c>
      <c r="C20" s="79"/>
      <c r="D20" s="80"/>
      <c r="E20" s="31">
        <f t="shared" si="0"/>
        <v>0</v>
      </c>
    </row>
    <row r="21" spans="1:5" ht="20.100000000000001" customHeight="1" x14ac:dyDescent="0.15">
      <c r="A21" s="23" t="s">
        <v>50</v>
      </c>
      <c r="B21" s="36" t="str">
        <f>IF(COUNTA('１．参加者情報'!D106),'１．参加者情報'!D106,"")</f>
        <v/>
      </c>
      <c r="C21" s="79"/>
      <c r="D21" s="80"/>
      <c r="E21" s="31">
        <f t="shared" si="0"/>
        <v>0</v>
      </c>
    </row>
    <row r="22" spans="1:5" ht="20.100000000000001" customHeight="1" x14ac:dyDescent="0.15">
      <c r="A22" s="23" t="s">
        <v>51</v>
      </c>
      <c r="B22" s="36" t="str">
        <f>IF(COUNTA('１．参加者情報'!D113),'１．参加者情報'!D113,"")</f>
        <v/>
      </c>
      <c r="C22" s="79"/>
      <c r="D22" s="80"/>
      <c r="E22" s="31">
        <f t="shared" si="0"/>
        <v>0</v>
      </c>
    </row>
    <row r="23" spans="1:5" ht="20.100000000000001" customHeight="1" x14ac:dyDescent="0.15">
      <c r="A23" s="23" t="s">
        <v>52</v>
      </c>
      <c r="B23" s="11" t="str">
        <f>IF(COUNTA('１．参加者情報'!D120),'１．参加者情報'!D120,"")</f>
        <v/>
      </c>
      <c r="C23" s="79"/>
      <c r="D23" s="80"/>
      <c r="E23" s="31">
        <f t="shared" si="0"/>
        <v>0</v>
      </c>
    </row>
    <row r="24" spans="1:5" ht="20.100000000000001" customHeight="1" x14ac:dyDescent="0.15">
      <c r="A24" s="23" t="s">
        <v>53</v>
      </c>
      <c r="B24" s="11" t="str">
        <f>IF(COUNTA('１．参加者情報'!D127),'１．参加者情報'!D127,"")</f>
        <v/>
      </c>
      <c r="C24" s="79"/>
      <c r="D24" s="80"/>
      <c r="E24" s="31">
        <f t="shared" si="0"/>
        <v>0</v>
      </c>
    </row>
    <row r="25" spans="1:5" ht="20.100000000000001" customHeight="1" x14ac:dyDescent="0.15">
      <c r="A25" s="23" t="s">
        <v>54</v>
      </c>
      <c r="B25" s="11" t="str">
        <f>IF(COUNTA('１．参加者情報'!D134),'１．参加者情報'!D134,"")</f>
        <v/>
      </c>
      <c r="C25" s="79"/>
      <c r="D25" s="80"/>
      <c r="E25" s="31">
        <f t="shared" si="0"/>
        <v>0</v>
      </c>
    </row>
    <row r="26" spans="1:5" ht="20.100000000000001" customHeight="1" x14ac:dyDescent="0.15">
      <c r="A26" s="23" t="s">
        <v>55</v>
      </c>
      <c r="B26" s="11" t="str">
        <f>IF(COUNTA('１．参加者情報'!D141),'１．参加者情報'!D141,"")</f>
        <v/>
      </c>
      <c r="C26" s="79"/>
      <c r="D26" s="80"/>
      <c r="E26" s="31">
        <f t="shared" si="0"/>
        <v>0</v>
      </c>
    </row>
    <row r="27" spans="1:5" ht="20.100000000000001" customHeight="1" x14ac:dyDescent="0.15">
      <c r="A27" s="23" t="s">
        <v>56</v>
      </c>
      <c r="B27" s="11" t="str">
        <f>IF(COUNTA('１．参加者情報'!D148),'１．参加者情報'!D148,"")</f>
        <v/>
      </c>
      <c r="C27" s="79"/>
      <c r="D27" s="80"/>
      <c r="E27" s="31">
        <f t="shared" si="0"/>
        <v>0</v>
      </c>
    </row>
    <row r="28" spans="1:5" ht="20.100000000000001" customHeight="1" thickBot="1" x14ac:dyDescent="0.2">
      <c r="A28" s="23" t="s">
        <v>57</v>
      </c>
      <c r="B28" s="11" t="str">
        <f>IF(COUNTA('１．参加者情報'!D155),'１．参加者情報'!D155,"")</f>
        <v/>
      </c>
      <c r="C28" s="81"/>
      <c r="D28" s="82"/>
      <c r="E28" s="31">
        <f t="shared" si="0"/>
        <v>0</v>
      </c>
    </row>
    <row r="29" spans="1:5" ht="20.100000000000001" customHeight="1" x14ac:dyDescent="0.15">
      <c r="A29" s="24" t="s">
        <v>75</v>
      </c>
      <c r="B29" s="25"/>
      <c r="C29" s="76"/>
      <c r="D29" s="83"/>
      <c r="E29" s="32">
        <f>SUM(E9:E28)</f>
        <v>0</v>
      </c>
    </row>
  </sheetData>
  <sheetProtection algorithmName="SHA-512" hashValue="0VkcOLPS2vbjRmUQh5Zi0fJyX2Ba66pFFnMbGC6UyVjSZMqR88ggt3sf7IiS/AfLEDPBh9n9nvSmiM1FjLXMSA==" saltValue="yGGq588o77oz4L24QJeThw==" spinCount="100000" sheet="1" objects="1" scenarios="1" selectLockedCells="1"/>
  <mergeCells count="3">
    <mergeCell ref="A1:B1"/>
    <mergeCell ref="C7:D7"/>
    <mergeCell ref="C6:D6"/>
  </mergeCells>
  <phoneticPr fontId="1"/>
  <conditionalFormatting sqref="C7">
    <cfRule type="containsText" dxfId="0" priority="1" operator="containsText" text="未入力">
      <formula>NOT(ISERROR(SEARCH("未入力",C7)))</formula>
    </cfRule>
  </conditionalFormatting>
  <pageMargins left="0.7" right="0.7" top="0.75" bottom="0.75" header="0.3" footer="0.3"/>
  <pageSetup paperSize="9" scale="98"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プルダウンデータ!$H$22:$H$23</xm:f>
          </x14:formula1>
          <xm:sqref>C9:C28</xm:sqref>
        </x14:dataValidation>
        <x14:dataValidation type="list" allowBlank="1" showInputMessage="1" showErrorMessage="1" xr:uid="{00000000-0002-0000-0600-000001000000}">
          <x14:formula1>
            <xm:f>プルダウンデータ!$H$24:$H$25</xm:f>
          </x14:formula1>
          <xm:sqref>D9:D28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22"/>
  <sheetViews>
    <sheetView workbookViewId="0">
      <selection sqref="A1:F1"/>
    </sheetView>
  </sheetViews>
  <sheetFormatPr defaultRowHeight="13.5" x14ac:dyDescent="0.15"/>
  <sheetData>
    <row r="1" spans="1:11" ht="18.75" x14ac:dyDescent="0.15">
      <c r="A1" s="295" t="s">
        <v>204</v>
      </c>
      <c r="B1" s="296"/>
      <c r="C1" s="163"/>
      <c r="D1" s="163"/>
      <c r="E1" s="163"/>
      <c r="F1" s="163"/>
    </row>
    <row r="2" spans="1:11" ht="14.25" thickBot="1" x14ac:dyDescent="0.2">
      <c r="A2" t="s">
        <v>274</v>
      </c>
    </row>
    <row r="3" spans="1:11" x14ac:dyDescent="0.15">
      <c r="A3" s="297"/>
      <c r="B3" s="298"/>
      <c r="C3" s="298"/>
      <c r="D3" s="298"/>
      <c r="E3" s="298"/>
      <c r="F3" s="298"/>
      <c r="G3" s="298"/>
      <c r="H3" s="298"/>
      <c r="I3" s="298"/>
      <c r="J3" s="298"/>
      <c r="K3" s="299"/>
    </row>
    <row r="4" spans="1:11" x14ac:dyDescent="0.15">
      <c r="A4" s="300"/>
      <c r="B4" s="301"/>
      <c r="C4" s="301"/>
      <c r="D4" s="301"/>
      <c r="E4" s="301"/>
      <c r="F4" s="301"/>
      <c r="G4" s="301"/>
      <c r="H4" s="301"/>
      <c r="I4" s="301"/>
      <c r="J4" s="301"/>
      <c r="K4" s="302"/>
    </row>
    <row r="5" spans="1:11" x14ac:dyDescent="0.15">
      <c r="A5" s="300"/>
      <c r="B5" s="301"/>
      <c r="C5" s="301"/>
      <c r="D5" s="301"/>
      <c r="E5" s="301"/>
      <c r="F5" s="301"/>
      <c r="G5" s="301"/>
      <c r="H5" s="301"/>
      <c r="I5" s="301"/>
      <c r="J5" s="301"/>
      <c r="K5" s="302"/>
    </row>
    <row r="6" spans="1:11" x14ac:dyDescent="0.15">
      <c r="A6" s="300"/>
      <c r="B6" s="301"/>
      <c r="C6" s="301"/>
      <c r="D6" s="301"/>
      <c r="E6" s="301"/>
      <c r="F6" s="301"/>
      <c r="G6" s="301"/>
      <c r="H6" s="301"/>
      <c r="I6" s="301"/>
      <c r="J6" s="301"/>
      <c r="K6" s="302"/>
    </row>
    <row r="7" spans="1:11" x14ac:dyDescent="0.15">
      <c r="A7" s="300"/>
      <c r="B7" s="301"/>
      <c r="C7" s="301"/>
      <c r="D7" s="301"/>
      <c r="E7" s="301"/>
      <c r="F7" s="301"/>
      <c r="G7" s="301"/>
      <c r="H7" s="301"/>
      <c r="I7" s="301"/>
      <c r="J7" s="301"/>
      <c r="K7" s="302"/>
    </row>
    <row r="8" spans="1:11" x14ac:dyDescent="0.15">
      <c r="A8" s="300"/>
      <c r="B8" s="301"/>
      <c r="C8" s="301"/>
      <c r="D8" s="301"/>
      <c r="E8" s="301"/>
      <c r="F8" s="301"/>
      <c r="G8" s="301"/>
      <c r="H8" s="301"/>
      <c r="I8" s="301"/>
      <c r="J8" s="301"/>
      <c r="K8" s="302"/>
    </row>
    <row r="9" spans="1:11" x14ac:dyDescent="0.15">
      <c r="A9" s="300"/>
      <c r="B9" s="301"/>
      <c r="C9" s="301"/>
      <c r="D9" s="301"/>
      <c r="E9" s="301"/>
      <c r="F9" s="301"/>
      <c r="G9" s="301"/>
      <c r="H9" s="301"/>
      <c r="I9" s="301"/>
      <c r="J9" s="301"/>
      <c r="K9" s="302"/>
    </row>
    <row r="10" spans="1:11" x14ac:dyDescent="0.15">
      <c r="A10" s="300"/>
      <c r="B10" s="301"/>
      <c r="C10" s="301"/>
      <c r="D10" s="301"/>
      <c r="E10" s="301"/>
      <c r="F10" s="301"/>
      <c r="G10" s="301"/>
      <c r="H10" s="301"/>
      <c r="I10" s="301"/>
      <c r="J10" s="301"/>
      <c r="K10" s="302"/>
    </row>
    <row r="11" spans="1:11" x14ac:dyDescent="0.15">
      <c r="A11" s="300"/>
      <c r="B11" s="301"/>
      <c r="C11" s="301"/>
      <c r="D11" s="301"/>
      <c r="E11" s="301"/>
      <c r="F11" s="301"/>
      <c r="G11" s="301"/>
      <c r="H11" s="301"/>
      <c r="I11" s="301"/>
      <c r="J11" s="301"/>
      <c r="K11" s="302"/>
    </row>
    <row r="12" spans="1:11" x14ac:dyDescent="0.15">
      <c r="A12" s="300"/>
      <c r="B12" s="301"/>
      <c r="C12" s="301"/>
      <c r="D12" s="301"/>
      <c r="E12" s="301"/>
      <c r="F12" s="301"/>
      <c r="G12" s="301"/>
      <c r="H12" s="301"/>
      <c r="I12" s="301"/>
      <c r="J12" s="301"/>
      <c r="K12" s="302"/>
    </row>
    <row r="13" spans="1:11" x14ac:dyDescent="0.15">
      <c r="A13" s="300"/>
      <c r="B13" s="301"/>
      <c r="C13" s="301"/>
      <c r="D13" s="301"/>
      <c r="E13" s="301"/>
      <c r="F13" s="301"/>
      <c r="G13" s="301"/>
      <c r="H13" s="301"/>
      <c r="I13" s="301"/>
      <c r="J13" s="301"/>
      <c r="K13" s="302"/>
    </row>
    <row r="14" spans="1:11" x14ac:dyDescent="0.15">
      <c r="A14" s="300"/>
      <c r="B14" s="301"/>
      <c r="C14" s="301"/>
      <c r="D14" s="301"/>
      <c r="E14" s="301"/>
      <c r="F14" s="301"/>
      <c r="G14" s="301"/>
      <c r="H14" s="301"/>
      <c r="I14" s="301"/>
      <c r="J14" s="301"/>
      <c r="K14" s="302"/>
    </row>
    <row r="15" spans="1:11" x14ac:dyDescent="0.15">
      <c r="A15" s="300"/>
      <c r="B15" s="301"/>
      <c r="C15" s="301"/>
      <c r="D15" s="301"/>
      <c r="E15" s="301"/>
      <c r="F15" s="301"/>
      <c r="G15" s="301"/>
      <c r="H15" s="301"/>
      <c r="I15" s="301"/>
      <c r="J15" s="301"/>
      <c r="K15" s="302"/>
    </row>
    <row r="16" spans="1:11" x14ac:dyDescent="0.15">
      <c r="A16" s="300"/>
      <c r="B16" s="301"/>
      <c r="C16" s="301"/>
      <c r="D16" s="301"/>
      <c r="E16" s="301"/>
      <c r="F16" s="301"/>
      <c r="G16" s="301"/>
      <c r="H16" s="301"/>
      <c r="I16" s="301"/>
      <c r="J16" s="301"/>
      <c r="K16" s="302"/>
    </row>
    <row r="17" spans="1:11" x14ac:dyDescent="0.15">
      <c r="A17" s="300"/>
      <c r="B17" s="301"/>
      <c r="C17" s="301"/>
      <c r="D17" s="301"/>
      <c r="E17" s="301"/>
      <c r="F17" s="301"/>
      <c r="G17" s="301"/>
      <c r="H17" s="301"/>
      <c r="I17" s="301"/>
      <c r="J17" s="301"/>
      <c r="K17" s="302"/>
    </row>
    <row r="18" spans="1:11" x14ac:dyDescent="0.15">
      <c r="A18" s="300"/>
      <c r="B18" s="301"/>
      <c r="C18" s="301"/>
      <c r="D18" s="301"/>
      <c r="E18" s="301"/>
      <c r="F18" s="301"/>
      <c r="G18" s="301"/>
      <c r="H18" s="301"/>
      <c r="I18" s="301"/>
      <c r="J18" s="301"/>
      <c r="K18" s="302"/>
    </row>
    <row r="19" spans="1:11" x14ac:dyDescent="0.15">
      <c r="A19" s="300"/>
      <c r="B19" s="301"/>
      <c r="C19" s="301"/>
      <c r="D19" s="301"/>
      <c r="E19" s="301"/>
      <c r="F19" s="301"/>
      <c r="G19" s="301"/>
      <c r="H19" s="301"/>
      <c r="I19" s="301"/>
      <c r="J19" s="301"/>
      <c r="K19" s="302"/>
    </row>
    <row r="20" spans="1:11" x14ac:dyDescent="0.15">
      <c r="A20" s="300"/>
      <c r="B20" s="301"/>
      <c r="C20" s="301"/>
      <c r="D20" s="301"/>
      <c r="E20" s="301"/>
      <c r="F20" s="301"/>
      <c r="G20" s="301"/>
      <c r="H20" s="301"/>
      <c r="I20" s="301"/>
      <c r="J20" s="301"/>
      <c r="K20" s="302"/>
    </row>
    <row r="21" spans="1:11" x14ac:dyDescent="0.15">
      <c r="A21" s="300"/>
      <c r="B21" s="301"/>
      <c r="C21" s="301"/>
      <c r="D21" s="301"/>
      <c r="E21" s="301"/>
      <c r="F21" s="301"/>
      <c r="G21" s="301"/>
      <c r="H21" s="301"/>
      <c r="I21" s="301"/>
      <c r="J21" s="301"/>
      <c r="K21" s="302"/>
    </row>
    <row r="22" spans="1:11" ht="14.25" thickBot="1" x14ac:dyDescent="0.2">
      <c r="A22" s="303"/>
      <c r="B22" s="304"/>
      <c r="C22" s="304"/>
      <c r="D22" s="304"/>
      <c r="E22" s="304"/>
      <c r="F22" s="304"/>
      <c r="G22" s="304"/>
      <c r="H22" s="304"/>
      <c r="I22" s="304"/>
      <c r="J22" s="304"/>
      <c r="K22" s="305"/>
    </row>
  </sheetData>
  <sheetProtection algorithmName="SHA-512" hashValue="SDzQmnc3OnKNfScdY8RXIDq+RqYogjy/NPBK4x1cIjOxmY9dLquKWP+EelY8o+2RrlbV6ldzC/Pnls3xeHJb9Q==" saltValue="dVao8hrsYSeBRGj95SbrCA==" spinCount="100000" sheet="1" objects="1" scenarios="1" selectLockedCells="1"/>
  <mergeCells count="2">
    <mergeCell ref="A1:F1"/>
    <mergeCell ref="A3:K22"/>
  </mergeCells>
  <phoneticPr fontId="1"/>
  <pageMargins left="0.7" right="0.7" top="0.75" bottom="0.75" header="0.3" footer="0.3"/>
  <pageSetup paperSize="9" scale="8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K45"/>
  <sheetViews>
    <sheetView workbookViewId="0"/>
  </sheetViews>
  <sheetFormatPr defaultRowHeight="13.5" x14ac:dyDescent="0.15"/>
  <cols>
    <col min="1" max="1" width="4.375" customWidth="1"/>
    <col min="2" max="2" width="4" customWidth="1"/>
    <col min="4" max="4" width="8.625" customWidth="1"/>
    <col min="5" max="5" width="4" customWidth="1"/>
    <col min="6" max="6" width="7.875" customWidth="1"/>
  </cols>
  <sheetData>
    <row r="1" spans="2:11" x14ac:dyDescent="0.15">
      <c r="B1" s="312" t="s">
        <v>223</v>
      </c>
      <c r="C1" s="313"/>
      <c r="D1" s="143" t="s">
        <v>224</v>
      </c>
    </row>
    <row r="2" spans="2:11" ht="17.25" x14ac:dyDescent="0.15">
      <c r="B2" s="316" t="s">
        <v>80</v>
      </c>
      <c r="C2" s="174"/>
      <c r="D2" s="174"/>
      <c r="E2" s="174"/>
      <c r="F2" s="174"/>
      <c r="G2" s="174"/>
      <c r="H2" s="174"/>
      <c r="I2" s="174"/>
      <c r="J2" s="174"/>
      <c r="K2" s="174"/>
    </row>
    <row r="3" spans="2:11" ht="17.25" x14ac:dyDescent="0.15">
      <c r="B3" s="317" t="s">
        <v>81</v>
      </c>
      <c r="C3" s="174"/>
      <c r="D3" s="174"/>
      <c r="E3" s="174"/>
      <c r="F3" s="174"/>
      <c r="G3" s="174"/>
      <c r="H3" s="174"/>
      <c r="I3" s="174"/>
      <c r="J3" s="174"/>
      <c r="K3" s="174"/>
    </row>
    <row r="4" spans="2:11" ht="17.25" x14ac:dyDescent="0.15">
      <c r="B4" s="9"/>
      <c r="C4" s="7"/>
      <c r="D4" s="7"/>
      <c r="E4" s="7"/>
      <c r="F4" s="7"/>
      <c r="G4" s="7"/>
      <c r="H4" s="7"/>
      <c r="I4" s="10" t="s">
        <v>103</v>
      </c>
      <c r="J4" s="314">
        <f ca="1">TODAY()</f>
        <v>43293</v>
      </c>
      <c r="K4" s="314"/>
    </row>
    <row r="6" spans="2:11" x14ac:dyDescent="0.15">
      <c r="C6" s="35" t="s">
        <v>82</v>
      </c>
      <c r="D6" s="315">
        <f>'１．参加者情報'!D18</f>
        <v>0</v>
      </c>
      <c r="E6" s="315"/>
      <c r="F6" s="315"/>
      <c r="G6" s="315"/>
      <c r="H6" s="315"/>
      <c r="I6" s="315"/>
      <c r="J6" s="315"/>
    </row>
    <row r="7" spans="2:11" x14ac:dyDescent="0.15">
      <c r="C7" s="35" t="s">
        <v>129</v>
      </c>
      <c r="D7" s="315" t="str">
        <f>'１．参加者情報'!D9&amp;"　様"</f>
        <v>　様</v>
      </c>
      <c r="E7" s="315"/>
      <c r="F7" s="315"/>
      <c r="G7" s="315"/>
      <c r="H7" s="315"/>
      <c r="I7" s="315"/>
      <c r="J7" s="315"/>
    </row>
    <row r="8" spans="2:11" x14ac:dyDescent="0.15">
      <c r="C8" s="35" t="s">
        <v>83</v>
      </c>
      <c r="D8" s="11"/>
      <c r="E8" s="12" t="s">
        <v>84</v>
      </c>
      <c r="F8" s="13">
        <v>1</v>
      </c>
      <c r="G8" t="s">
        <v>104</v>
      </c>
    </row>
    <row r="10" spans="2:11" x14ac:dyDescent="0.15">
      <c r="C10" s="174" t="s">
        <v>100</v>
      </c>
      <c r="D10" s="174"/>
      <c r="E10" s="174"/>
      <c r="F10" s="174"/>
      <c r="G10" s="174"/>
      <c r="H10" s="174"/>
      <c r="I10" s="174"/>
      <c r="J10" s="174"/>
      <c r="K10" s="174"/>
    </row>
    <row r="11" spans="2:11" x14ac:dyDescent="0.15">
      <c r="C11" s="174" t="s">
        <v>101</v>
      </c>
      <c r="D11" s="174"/>
      <c r="E11" s="174"/>
      <c r="F11" s="174"/>
      <c r="G11" s="174"/>
      <c r="H11" s="174"/>
      <c r="I11" s="174"/>
      <c r="J11" s="174"/>
      <c r="K11" s="174"/>
    </row>
    <row r="12" spans="2:11" x14ac:dyDescent="0.15">
      <c r="C12" s="174" t="s">
        <v>102</v>
      </c>
      <c r="D12" s="174"/>
      <c r="E12" s="174"/>
      <c r="F12" s="174"/>
      <c r="G12" s="174"/>
      <c r="H12" s="174"/>
      <c r="I12" s="174"/>
      <c r="J12" s="174"/>
      <c r="K12" s="174"/>
    </row>
    <row r="13" spans="2:11" x14ac:dyDescent="0.15">
      <c r="C13" s="174" t="s">
        <v>85</v>
      </c>
      <c r="D13" s="174"/>
      <c r="E13" s="174"/>
      <c r="F13" s="174"/>
      <c r="G13" s="174"/>
      <c r="H13" s="174"/>
      <c r="I13" s="174"/>
      <c r="J13" s="174"/>
      <c r="K13" s="174"/>
    </row>
    <row r="14" spans="2:11" x14ac:dyDescent="0.15">
      <c r="C14" s="153"/>
      <c r="D14" s="153"/>
      <c r="E14" s="153"/>
      <c r="F14" s="153"/>
      <c r="G14" s="153"/>
      <c r="H14" s="153"/>
      <c r="I14" s="153"/>
      <c r="J14" s="153"/>
      <c r="K14" s="153"/>
    </row>
    <row r="15" spans="2:11" ht="14.25" x14ac:dyDescent="0.15">
      <c r="C15" s="156" t="s">
        <v>250</v>
      </c>
      <c r="D15" s="153"/>
      <c r="E15" s="153"/>
      <c r="F15" s="153"/>
      <c r="G15" s="153"/>
      <c r="H15" s="153"/>
      <c r="I15" s="153"/>
      <c r="J15" s="153"/>
      <c r="K15" s="153"/>
    </row>
    <row r="18" spans="2:11" x14ac:dyDescent="0.15">
      <c r="C18" t="s">
        <v>86</v>
      </c>
    </row>
    <row r="19" spans="2:11" x14ac:dyDescent="0.15">
      <c r="B19" s="14"/>
      <c r="C19" s="332" t="s">
        <v>87</v>
      </c>
      <c r="D19" s="332"/>
      <c r="E19" s="332" t="s">
        <v>88</v>
      </c>
      <c r="F19" s="332"/>
      <c r="G19" s="332"/>
      <c r="H19" s="332"/>
      <c r="I19" s="332"/>
      <c r="J19" s="332" t="s">
        <v>89</v>
      </c>
      <c r="K19" s="332"/>
    </row>
    <row r="20" spans="2:11" ht="17.100000000000001" customHeight="1" x14ac:dyDescent="0.15">
      <c r="B20" s="14">
        <v>1</v>
      </c>
      <c r="C20" s="318" t="s">
        <v>90</v>
      </c>
      <c r="D20" s="318"/>
      <c r="E20" s="319">
        <f>'２．プレジオツアー'!D11</f>
        <v>0</v>
      </c>
      <c r="F20" s="319"/>
      <c r="G20" s="319"/>
      <c r="H20" s="319"/>
      <c r="I20" s="319"/>
      <c r="J20" s="320">
        <f>'２．プレジオツアー'!E11</f>
        <v>0</v>
      </c>
      <c r="K20" s="320"/>
    </row>
    <row r="21" spans="2:11" ht="17.100000000000001" customHeight="1" x14ac:dyDescent="0.15">
      <c r="B21" s="14">
        <v>2</v>
      </c>
      <c r="C21" s="318" t="s">
        <v>91</v>
      </c>
      <c r="D21" s="318"/>
      <c r="E21" s="319">
        <f>'５．シャトルバス'!D9</f>
        <v>0</v>
      </c>
      <c r="F21" s="319"/>
      <c r="G21" s="319"/>
      <c r="H21" s="319"/>
      <c r="I21" s="319"/>
      <c r="J21" s="320">
        <f>IF(COUNTIF('５．シャトルバス'!F9,"エラー")=1,"エラー",IF(COUNTIF(E21,"*3,5*")=1,3500,IF(COUNTIF(E21,"*2,5*")=1,2500,0)))</f>
        <v>0</v>
      </c>
      <c r="K21" s="320"/>
    </row>
    <row r="22" spans="2:11" ht="17.100000000000001" customHeight="1" x14ac:dyDescent="0.15">
      <c r="B22" s="14">
        <v>3</v>
      </c>
      <c r="C22" s="321" t="s">
        <v>114</v>
      </c>
      <c r="D22" s="322"/>
      <c r="E22" s="323">
        <f>IF('４．宿泊施設'!J28=1,"自己手配",IF((COUNTA('４．宿泊施設'!C28)=1),'４．宿泊施設'!C28,'４．宿泊施設'!E28))</f>
        <v>0</v>
      </c>
      <c r="F22" s="324"/>
      <c r="G22" s="324"/>
      <c r="H22" s="324"/>
      <c r="I22" s="206"/>
      <c r="J22" s="325">
        <f>'４．宿泊施設'!H28</f>
        <v>0</v>
      </c>
      <c r="K22" s="255"/>
    </row>
    <row r="23" spans="2:11" ht="17.100000000000001" customHeight="1" x14ac:dyDescent="0.15">
      <c r="B23" s="14">
        <v>4</v>
      </c>
      <c r="C23" s="318" t="s">
        <v>3</v>
      </c>
      <c r="D23" s="318"/>
      <c r="E23" s="319">
        <f>'１．参加者情報'!D19</f>
        <v>0</v>
      </c>
      <c r="F23" s="319"/>
      <c r="G23" s="319"/>
      <c r="H23" s="319"/>
      <c r="I23" s="319"/>
      <c r="J23" s="319" t="s">
        <v>92</v>
      </c>
      <c r="K23" s="319"/>
    </row>
    <row r="24" spans="2:11" ht="17.100000000000001" customHeight="1" x14ac:dyDescent="0.15">
      <c r="B24" s="14">
        <v>5</v>
      </c>
      <c r="C24" s="318" t="s">
        <v>93</v>
      </c>
      <c r="D24" s="318"/>
      <c r="E24" s="319">
        <f>'６．昼食'!C9</f>
        <v>0</v>
      </c>
      <c r="F24" s="319"/>
      <c r="G24" s="319"/>
      <c r="H24" s="319"/>
      <c r="I24" s="319"/>
      <c r="J24" s="320">
        <f>IF(E24="不要",0,500)</f>
        <v>500</v>
      </c>
      <c r="K24" s="320"/>
    </row>
    <row r="25" spans="2:11" ht="17.100000000000001" customHeight="1" x14ac:dyDescent="0.15">
      <c r="B25" s="14">
        <v>6</v>
      </c>
      <c r="C25" s="318" t="s">
        <v>14</v>
      </c>
      <c r="D25" s="318"/>
      <c r="E25" s="319">
        <f>'１．参加者情報'!D20</f>
        <v>0</v>
      </c>
      <c r="F25" s="319"/>
      <c r="G25" s="319"/>
      <c r="H25" s="319"/>
      <c r="I25" s="319"/>
      <c r="J25" s="320">
        <f>IF(E25="出席",5000,0)</f>
        <v>0</v>
      </c>
      <c r="K25" s="320"/>
    </row>
    <row r="26" spans="2:11" ht="17.100000000000001" customHeight="1" x14ac:dyDescent="0.15">
      <c r="B26" s="14">
        <v>7</v>
      </c>
      <c r="C26" s="318" t="s">
        <v>94</v>
      </c>
      <c r="D26" s="318"/>
      <c r="E26" s="319">
        <f>'６．昼食'!D9</f>
        <v>0</v>
      </c>
      <c r="F26" s="319"/>
      <c r="G26" s="319"/>
      <c r="H26" s="319"/>
      <c r="I26" s="319"/>
      <c r="J26" s="320">
        <f>IF(E26="不要",0,1000)</f>
        <v>1000</v>
      </c>
      <c r="K26" s="320"/>
    </row>
    <row r="27" spans="2:11" ht="17.100000000000001" customHeight="1" x14ac:dyDescent="0.15">
      <c r="B27" s="14">
        <v>8</v>
      </c>
      <c r="C27" s="318" t="s">
        <v>95</v>
      </c>
      <c r="D27" s="318"/>
      <c r="E27" s="319">
        <f>'５．シャトルバス'!E9</f>
        <v>0</v>
      </c>
      <c r="F27" s="319"/>
      <c r="G27" s="319"/>
      <c r="H27" s="319"/>
      <c r="I27" s="319"/>
      <c r="J27" s="320">
        <f>IF(COUNTIF('５．シャトルバス'!F9,"エラー")=1,"エラー",IF(COUNTIF(E27,"*3,5*")=1,3500,IF(COUNTIF(E27,"*2,5*")=1,2500,0)))</f>
        <v>0</v>
      </c>
      <c r="K27" s="320"/>
    </row>
    <row r="28" spans="2:11" ht="17.100000000000001" customHeight="1" x14ac:dyDescent="0.15">
      <c r="B28" s="14">
        <v>9</v>
      </c>
      <c r="C28" s="318" t="s">
        <v>96</v>
      </c>
      <c r="D28" s="318"/>
      <c r="E28" s="319" t="str">
        <f>IF(('３．ポストジオツアー'!C8&amp;"（"&amp;'３．ポストジオツアー'!D8&amp;"）")="参加しない（参加しない）","参加しない",('３．ポストジオツアー'!C8&amp;"（"&amp;'３．ポストジオツアー'!D8&amp;"）"))</f>
        <v>（）</v>
      </c>
      <c r="F28" s="319"/>
      <c r="G28" s="319"/>
      <c r="H28" s="319"/>
      <c r="I28" s="319"/>
      <c r="J28" s="320">
        <f>'３．ポストジオツアー'!E8</f>
        <v>0</v>
      </c>
      <c r="K28" s="320"/>
    </row>
    <row r="29" spans="2:11" ht="17.100000000000001" customHeight="1" x14ac:dyDescent="0.15">
      <c r="B29" s="14">
        <v>10</v>
      </c>
      <c r="C29" s="318" t="s">
        <v>97</v>
      </c>
      <c r="D29" s="318"/>
      <c r="E29" s="319" t="s">
        <v>152</v>
      </c>
      <c r="F29" s="319"/>
      <c r="G29" s="319"/>
      <c r="H29" s="319"/>
      <c r="I29" s="319"/>
      <c r="J29" s="320">
        <f>IF(COUNTIF(E23,"*中高大生*")=1,0,3000)</f>
        <v>3000</v>
      </c>
      <c r="K29" s="320"/>
    </row>
    <row r="30" spans="2:11" ht="17.100000000000001" customHeight="1" x14ac:dyDescent="0.15">
      <c r="B30" s="15">
        <v>11</v>
      </c>
      <c r="C30" s="326" t="s">
        <v>2</v>
      </c>
      <c r="D30" s="326"/>
      <c r="E30" s="327">
        <f>'１．参加者情報'!D21</f>
        <v>0</v>
      </c>
      <c r="F30" s="327"/>
      <c r="G30" s="327"/>
      <c r="H30" s="327"/>
      <c r="I30" s="327"/>
      <c r="J30" s="328">
        <f>IF(E30="出展する",5000,0)</f>
        <v>0</v>
      </c>
      <c r="K30" s="328"/>
    </row>
    <row r="31" spans="2:11" ht="17.100000000000001" customHeight="1" thickBot="1" x14ac:dyDescent="0.2">
      <c r="B31" s="142">
        <v>12</v>
      </c>
      <c r="C31" s="306" t="s">
        <v>239</v>
      </c>
      <c r="D31" s="307"/>
      <c r="E31" s="308">
        <f>'１．参加者情報'!D22</f>
        <v>0</v>
      </c>
      <c r="F31" s="309"/>
      <c r="G31" s="309"/>
      <c r="H31" s="309"/>
      <c r="I31" s="307"/>
      <c r="J31" s="310" t="s">
        <v>222</v>
      </c>
      <c r="K31" s="311"/>
    </row>
    <row r="32" spans="2:11" ht="15" customHeight="1" thickTop="1" x14ac:dyDescent="0.15">
      <c r="B32" s="16"/>
      <c r="C32" s="329" t="s">
        <v>71</v>
      </c>
      <c r="D32" s="329"/>
      <c r="E32" s="330"/>
      <c r="F32" s="330"/>
      <c r="G32" s="330"/>
      <c r="H32" s="330"/>
      <c r="I32" s="330"/>
      <c r="J32" s="331">
        <f>SUM(J20:K30)</f>
        <v>4500</v>
      </c>
      <c r="K32" s="331"/>
    </row>
    <row r="33" spans="2:11" x14ac:dyDescent="0.15">
      <c r="C33" s="174"/>
      <c r="D33" s="174"/>
    </row>
    <row r="36" spans="2:11" x14ac:dyDescent="0.15">
      <c r="B36" s="151" t="s">
        <v>237</v>
      </c>
      <c r="C36" s="18" t="s">
        <v>227</v>
      </c>
      <c r="D36" s="18"/>
      <c r="E36" s="18"/>
      <c r="F36" s="18"/>
      <c r="G36" s="18"/>
      <c r="H36" s="18"/>
      <c r="I36" s="18"/>
      <c r="J36" s="18"/>
      <c r="K36" s="145"/>
    </row>
    <row r="37" spans="2:11" x14ac:dyDescent="0.15">
      <c r="B37" s="146"/>
      <c r="C37" s="28" t="s">
        <v>228</v>
      </c>
      <c r="D37" s="28"/>
      <c r="E37" s="28"/>
      <c r="F37" s="28"/>
      <c r="G37" s="28"/>
      <c r="H37" s="28"/>
      <c r="I37" s="28"/>
      <c r="J37" s="28"/>
      <c r="K37" s="147"/>
    </row>
    <row r="38" spans="2:11" x14ac:dyDescent="0.15">
      <c r="B38" s="146"/>
      <c r="C38" s="28" t="s">
        <v>229</v>
      </c>
      <c r="D38" s="28"/>
      <c r="E38" s="28"/>
      <c r="F38" s="28"/>
      <c r="G38" s="28"/>
      <c r="H38" s="28"/>
      <c r="I38" s="28"/>
      <c r="J38" s="28"/>
      <c r="K38" s="147"/>
    </row>
    <row r="39" spans="2:11" x14ac:dyDescent="0.15">
      <c r="B39" s="146"/>
      <c r="C39" s="28" t="s">
        <v>232</v>
      </c>
      <c r="D39" s="28"/>
      <c r="E39" s="28"/>
      <c r="F39" s="28"/>
      <c r="G39" s="28"/>
      <c r="H39" s="28"/>
      <c r="I39" s="28"/>
      <c r="J39" s="28"/>
      <c r="K39" s="147"/>
    </row>
    <row r="40" spans="2:11" x14ac:dyDescent="0.15">
      <c r="B40" s="146"/>
      <c r="C40" s="28" t="s">
        <v>235</v>
      </c>
      <c r="D40" s="28"/>
      <c r="E40" s="28"/>
      <c r="F40" s="28"/>
      <c r="G40" s="28"/>
      <c r="H40" s="28"/>
      <c r="I40" s="28"/>
      <c r="J40" s="28"/>
      <c r="K40" s="147"/>
    </row>
    <row r="41" spans="2:11" x14ac:dyDescent="0.15">
      <c r="B41" s="146"/>
      <c r="C41" s="28"/>
      <c r="D41" s="28"/>
      <c r="E41" s="28"/>
      <c r="F41" s="28"/>
      <c r="G41" s="28"/>
      <c r="H41" s="28"/>
      <c r="I41" s="28"/>
      <c r="J41" s="28"/>
      <c r="K41" s="147"/>
    </row>
    <row r="42" spans="2:11" x14ac:dyDescent="0.15">
      <c r="B42" s="146"/>
      <c r="C42" s="28" t="s">
        <v>230</v>
      </c>
      <c r="D42" s="28"/>
      <c r="E42" s="28"/>
      <c r="F42" s="28"/>
      <c r="G42" s="28"/>
      <c r="H42" s="28"/>
      <c r="I42" s="28"/>
      <c r="J42" s="28"/>
      <c r="K42" s="147"/>
    </row>
    <row r="43" spans="2:11" x14ac:dyDescent="0.15">
      <c r="B43" s="146"/>
      <c r="C43" s="28" t="s">
        <v>231</v>
      </c>
      <c r="D43" s="28"/>
      <c r="E43" s="28"/>
      <c r="F43" s="28"/>
      <c r="G43" s="28"/>
      <c r="H43" s="28"/>
      <c r="I43" s="28"/>
      <c r="J43" s="28"/>
      <c r="K43" s="147"/>
    </row>
    <row r="44" spans="2:11" x14ac:dyDescent="0.15">
      <c r="B44" s="146"/>
      <c r="C44" s="28" t="s">
        <v>234</v>
      </c>
      <c r="D44" s="28"/>
      <c r="E44" s="28"/>
      <c r="F44" s="28"/>
      <c r="G44" s="28"/>
      <c r="H44" s="28"/>
      <c r="I44" s="28"/>
      <c r="J44" s="28"/>
      <c r="K44" s="147"/>
    </row>
    <row r="45" spans="2:11" x14ac:dyDescent="0.15">
      <c r="B45" s="148"/>
      <c r="C45" s="149" t="s">
        <v>236</v>
      </c>
      <c r="D45" s="149"/>
      <c r="E45" s="149"/>
      <c r="F45" s="149"/>
      <c r="G45" s="149"/>
      <c r="H45" s="149"/>
      <c r="I45" s="149"/>
      <c r="J45" s="149"/>
      <c r="K45" s="150"/>
    </row>
  </sheetData>
  <sheetProtection algorithmName="SHA-512" hashValue="UxgmTiw4zIAWLFlaPijreirPrtJMXteCo1q1nbUB7+T+9/dnrvC6/+LL6euPS25zSg6xRb4J9KZNHLmDOi+rdw==" saltValue="jghvoB0JhAxa6qLClhVQVg==" spinCount="100000" sheet="1" objects="1" scenarios="1" selectLockedCells="1"/>
  <mergeCells count="53">
    <mergeCell ref="C19:D19"/>
    <mergeCell ref="E19:I19"/>
    <mergeCell ref="J19:K19"/>
    <mergeCell ref="C20:D20"/>
    <mergeCell ref="E20:I20"/>
    <mergeCell ref="J20:K20"/>
    <mergeCell ref="C21:D21"/>
    <mergeCell ref="E21:I21"/>
    <mergeCell ref="J21:K21"/>
    <mergeCell ref="C23:D23"/>
    <mergeCell ref="E23:I23"/>
    <mergeCell ref="J23:K23"/>
    <mergeCell ref="C27:D27"/>
    <mergeCell ref="E27:I27"/>
    <mergeCell ref="J27:K27"/>
    <mergeCell ref="C24:D24"/>
    <mergeCell ref="E24:I24"/>
    <mergeCell ref="J24:K24"/>
    <mergeCell ref="C25:D25"/>
    <mergeCell ref="E25:I25"/>
    <mergeCell ref="J25:K25"/>
    <mergeCell ref="C33:D33"/>
    <mergeCell ref="C22:D22"/>
    <mergeCell ref="E22:I22"/>
    <mergeCell ref="J22:K22"/>
    <mergeCell ref="C30:D30"/>
    <mergeCell ref="E30:I30"/>
    <mergeCell ref="J30:K30"/>
    <mergeCell ref="C32:D32"/>
    <mergeCell ref="E32:I32"/>
    <mergeCell ref="J32:K32"/>
    <mergeCell ref="C28:D28"/>
    <mergeCell ref="E28:I28"/>
    <mergeCell ref="J28:K28"/>
    <mergeCell ref="C29:D29"/>
    <mergeCell ref="E29:I29"/>
    <mergeCell ref="J29:K29"/>
    <mergeCell ref="C31:D31"/>
    <mergeCell ref="E31:I31"/>
    <mergeCell ref="J31:K31"/>
    <mergeCell ref="B1:C1"/>
    <mergeCell ref="C10:K10"/>
    <mergeCell ref="C11:K11"/>
    <mergeCell ref="C12:K12"/>
    <mergeCell ref="C13:K13"/>
    <mergeCell ref="J4:K4"/>
    <mergeCell ref="D6:J6"/>
    <mergeCell ref="D7:J7"/>
    <mergeCell ref="B2:K2"/>
    <mergeCell ref="B3:K3"/>
    <mergeCell ref="C26:D26"/>
    <mergeCell ref="E26:I26"/>
    <mergeCell ref="J26:K26"/>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29</vt:i4>
      </vt:variant>
      <vt:variant>
        <vt:lpstr>名前付き一覧</vt:lpstr>
      </vt:variant>
      <vt:variant>
        <vt:i4>2</vt:i4>
      </vt:variant>
    </vt:vector>
  </HeadingPairs>
  <TitlesOfParts>
    <vt:vector size="31" baseType="lpstr">
      <vt:lpstr>０．個人情報の入力にあたって</vt:lpstr>
      <vt:lpstr>１．参加者情報</vt:lpstr>
      <vt:lpstr>２．プレジオツアー</vt:lpstr>
      <vt:lpstr>３．ポストジオツアー</vt:lpstr>
      <vt:lpstr>４．宿泊施設</vt:lpstr>
      <vt:lpstr>５．シャトルバス</vt:lpstr>
      <vt:lpstr>６．昼食</vt:lpstr>
      <vt:lpstr>７．備考</vt:lpstr>
      <vt:lpstr>代表者</vt:lpstr>
      <vt:lpstr>同行者１</vt:lpstr>
      <vt:lpstr>同行者２</vt:lpstr>
      <vt:lpstr>同行者３</vt:lpstr>
      <vt:lpstr>同行者４</vt:lpstr>
      <vt:lpstr>同行者５</vt:lpstr>
      <vt:lpstr>同行者６</vt:lpstr>
      <vt:lpstr>同行者７</vt:lpstr>
      <vt:lpstr>同行者８</vt:lpstr>
      <vt:lpstr>同行者９</vt:lpstr>
      <vt:lpstr>同行者10</vt:lpstr>
      <vt:lpstr>同行者11</vt:lpstr>
      <vt:lpstr>同行者12</vt:lpstr>
      <vt:lpstr>同行者13</vt:lpstr>
      <vt:lpstr>同行者14</vt:lpstr>
      <vt:lpstr>同行者15</vt:lpstr>
      <vt:lpstr>同行者16</vt:lpstr>
      <vt:lpstr>同行者17</vt:lpstr>
      <vt:lpstr>同行者18</vt:lpstr>
      <vt:lpstr>同行者19</vt:lpstr>
      <vt:lpstr>プルダウンデータ</vt:lpstr>
      <vt:lpstr>'４．宿泊施設'!Print_Area</vt:lpstr>
      <vt:lpstr>プルダウンデータ!Print_Area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SOUMU-YOBI</dc:creator>
  <cp:lastModifiedBy>shoko</cp:lastModifiedBy>
  <cp:lastPrinted>2018-07-10T07:21:16Z</cp:lastPrinted>
  <dcterms:created xsi:type="dcterms:W3CDTF">2018-05-29T06:13:03Z</dcterms:created>
  <dcterms:modified xsi:type="dcterms:W3CDTF">2018-07-12T07:16:36Z</dcterms:modified>
</cp:coreProperties>
</file>